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dbrew\Google Drive\Oyster Lab Study - Open Source Data\Ready for Upload\"/>
    </mc:Choice>
  </mc:AlternateContent>
  <xr:revisionPtr revIDLastSave="0" documentId="8_{3CC0B243-1F66-4542-ACDC-50E8460D9F38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Run 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" i="1" l="1"/>
  <c r="P20" i="1" l="1"/>
  <c r="H37" i="1"/>
  <c r="G37" i="1"/>
  <c r="F37" i="1"/>
  <c r="P5" i="1"/>
  <c r="Q5" i="1"/>
  <c r="R5" i="1"/>
  <c r="P6" i="1"/>
  <c r="Q6" i="1"/>
  <c r="R6" i="1"/>
  <c r="P7" i="1"/>
  <c r="Q7" i="1"/>
  <c r="R7" i="1"/>
  <c r="P8" i="1"/>
  <c r="Q8" i="1"/>
  <c r="R8" i="1"/>
  <c r="P9" i="1"/>
  <c r="Q9" i="1"/>
  <c r="R9" i="1"/>
  <c r="P10" i="1"/>
  <c r="Q10" i="1"/>
  <c r="R10" i="1"/>
  <c r="P11" i="1"/>
  <c r="Q11" i="1"/>
  <c r="R11" i="1"/>
  <c r="P12" i="1"/>
  <c r="Q12" i="1"/>
  <c r="R12" i="1"/>
  <c r="P14" i="1"/>
  <c r="Q14" i="1"/>
  <c r="R14" i="1"/>
  <c r="P15" i="1"/>
  <c r="Q15" i="1"/>
  <c r="R15" i="1"/>
  <c r="P16" i="1"/>
  <c r="Q16" i="1"/>
  <c r="R16" i="1"/>
  <c r="P17" i="1"/>
  <c r="Q17" i="1"/>
  <c r="R17" i="1"/>
  <c r="P18" i="1"/>
  <c r="Q18" i="1"/>
  <c r="R18" i="1"/>
  <c r="P19" i="1"/>
  <c r="Q19" i="1"/>
  <c r="R19" i="1"/>
  <c r="Q20" i="1"/>
  <c r="P21" i="1"/>
  <c r="Q21" i="1"/>
  <c r="R21" i="1"/>
  <c r="P22" i="1"/>
  <c r="Q22" i="1"/>
  <c r="R22" i="1"/>
  <c r="R4" i="1"/>
  <c r="Q4" i="1"/>
  <c r="O14" i="1"/>
  <c r="O15" i="1" s="1"/>
  <c r="O16" i="1" s="1"/>
  <c r="O17" i="1" s="1"/>
  <c r="O18" i="1" s="1"/>
  <c r="O19" i="1" s="1"/>
  <c r="O20" i="1" s="1"/>
  <c r="O21" i="1" s="1"/>
  <c r="O22" i="1" s="1"/>
  <c r="O4" i="1"/>
  <c r="O5" i="1" s="1"/>
  <c r="O6" i="1" s="1"/>
  <c r="O7" i="1" s="1"/>
  <c r="O8" i="1" s="1"/>
  <c r="O9" i="1" s="1"/>
  <c r="O10" i="1" s="1"/>
  <c r="O11" i="1" s="1"/>
  <c r="O12" i="1" s="1"/>
  <c r="J14" i="1"/>
  <c r="J15" i="1" s="1"/>
  <c r="J16" i="1" s="1"/>
  <c r="J17" i="1" s="1"/>
  <c r="J18" i="1" s="1"/>
  <c r="J19" i="1" s="1"/>
  <c r="J20" i="1" s="1"/>
  <c r="J21" i="1" s="1"/>
  <c r="J22" i="1" s="1"/>
  <c r="J4" i="1"/>
  <c r="Q25" i="1" l="1"/>
  <c r="P26" i="1"/>
  <c r="R24" i="1"/>
  <c r="Q26" i="1"/>
  <c r="J5" i="1"/>
  <c r="J6" i="1" s="1"/>
  <c r="J7" i="1" s="1"/>
  <c r="J8" i="1" s="1"/>
  <c r="J9" i="1" s="1"/>
  <c r="J10" i="1" s="1"/>
  <c r="J11" i="1" s="1"/>
  <c r="J12" i="1" s="1"/>
  <c r="P25" i="1"/>
  <c r="R25" i="1"/>
  <c r="P24" i="1"/>
  <c r="Q24" i="1"/>
  <c r="R26" i="1"/>
  <c r="P73" i="1" l="1"/>
  <c r="P43" i="1"/>
  <c r="P31" i="1"/>
  <c r="P49" i="1"/>
  <c r="P29" i="1"/>
  <c r="P46" i="1"/>
  <c r="L24" i="1"/>
  <c r="G38" i="1" s="1"/>
  <c r="M24" i="1"/>
  <c r="H38" i="1" s="1"/>
  <c r="P53" i="1"/>
  <c r="P30" i="1"/>
  <c r="P75" i="1"/>
  <c r="P66" i="1"/>
  <c r="P32" i="1"/>
  <c r="P45" i="1"/>
  <c r="P69" i="1"/>
  <c r="P77" i="1"/>
  <c r="P34" i="1"/>
  <c r="P35" i="1"/>
  <c r="P36" i="1"/>
  <c r="P68" i="1"/>
  <c r="P59" i="1"/>
  <c r="P76" i="1"/>
  <c r="P70" i="1"/>
  <c r="P79" i="1"/>
  <c r="P74" i="1"/>
  <c r="P62" i="1"/>
  <c r="P33" i="1"/>
  <c r="P78" i="1"/>
  <c r="P67" i="1"/>
  <c r="P80" i="1"/>
  <c r="K26" i="1"/>
  <c r="R54" i="1"/>
  <c r="R53" i="1"/>
  <c r="R52" i="1"/>
  <c r="R50" i="1"/>
  <c r="R30" i="1"/>
  <c r="R46" i="1"/>
  <c r="R47" i="1"/>
  <c r="R75" i="1"/>
  <c r="R66" i="1"/>
  <c r="R32" i="1"/>
  <c r="R45" i="1"/>
  <c r="R69" i="1"/>
  <c r="R77" i="1"/>
  <c r="R34" i="1"/>
  <c r="R71" i="1"/>
  <c r="R35" i="1"/>
  <c r="R36" i="1"/>
  <c r="R73" i="1"/>
  <c r="R61" i="1"/>
  <c r="R74" i="1"/>
  <c r="R62" i="1"/>
  <c r="R43" i="1"/>
  <c r="R33" i="1"/>
  <c r="R58" i="1"/>
  <c r="R78" i="1"/>
  <c r="R29" i="1"/>
  <c r="R31" i="1"/>
  <c r="R76" i="1"/>
  <c r="R44" i="1"/>
  <c r="R70" i="1"/>
  <c r="R79" i="1"/>
  <c r="R80" i="1"/>
  <c r="Q29" i="1"/>
  <c r="Q73" i="1"/>
  <c r="Q61" i="1"/>
  <c r="Q74" i="1"/>
  <c r="Q68" i="1"/>
  <c r="Q31" i="1"/>
  <c r="Q59" i="1"/>
  <c r="Q62" i="1"/>
  <c r="Q76" i="1"/>
  <c r="Q43" i="1"/>
  <c r="Q60" i="1"/>
  <c r="Q33" i="1"/>
  <c r="Q44" i="1"/>
  <c r="Q58" i="1"/>
  <c r="Q41" i="1"/>
  <c r="Q78" i="1"/>
  <c r="Q70" i="1"/>
  <c r="Q67" i="1"/>
  <c r="Q79" i="1"/>
  <c r="Q55" i="1"/>
  <c r="Q54" i="1"/>
  <c r="Q52" i="1"/>
  <c r="Q50" i="1"/>
  <c r="Q42" i="1"/>
  <c r="Q30" i="1"/>
  <c r="Q65" i="1"/>
  <c r="Q75" i="1"/>
  <c r="Q66" i="1"/>
  <c r="Q45" i="1"/>
  <c r="Q57" i="1"/>
  <c r="Q34" i="1"/>
  <c r="Q71" i="1"/>
  <c r="Q36" i="1"/>
  <c r="Q80" i="1"/>
  <c r="Q53" i="1"/>
  <c r="Q51" i="1"/>
  <c r="Q49" i="1"/>
  <c r="Q46" i="1"/>
  <c r="Q47" i="1"/>
  <c r="Q63" i="1"/>
  <c r="Q32" i="1"/>
  <c r="Q69" i="1"/>
  <c r="Q77" i="1"/>
  <c r="Q35" i="1"/>
  <c r="M25" i="1"/>
  <c r="M73" i="1" s="1"/>
  <c r="L26" i="1"/>
  <c r="K25" i="1"/>
  <c r="M26" i="1"/>
  <c r="L25" i="1"/>
  <c r="L73" i="1" s="1"/>
  <c r="K24" i="1"/>
  <c r="F38" i="1" s="1"/>
  <c r="K73" i="1" l="1"/>
  <c r="P82" i="1"/>
  <c r="P84" i="1" s="1"/>
  <c r="R82" i="1"/>
  <c r="R84" i="1" s="1"/>
  <c r="R83" i="1"/>
  <c r="P83" i="1"/>
  <c r="Q82" i="1"/>
  <c r="Q84" i="1" s="1"/>
  <c r="Q83" i="1"/>
  <c r="L55" i="1"/>
  <c r="L54" i="1"/>
  <c r="L53" i="1"/>
  <c r="L52" i="1"/>
  <c r="L51" i="1"/>
  <c r="L50" i="1"/>
  <c r="L49" i="1"/>
  <c r="L42" i="1"/>
  <c r="L74" i="1"/>
  <c r="L68" i="1"/>
  <c r="L31" i="1"/>
  <c r="L59" i="1"/>
  <c r="L62" i="1"/>
  <c r="L76" i="1"/>
  <c r="L43" i="1"/>
  <c r="L60" i="1"/>
  <c r="L33" i="1"/>
  <c r="L61" i="1"/>
  <c r="L30" i="1"/>
  <c r="L46" i="1"/>
  <c r="L65" i="1"/>
  <c r="L47" i="1"/>
  <c r="L75" i="1"/>
  <c r="L63" i="1"/>
  <c r="L66" i="1"/>
  <c r="L32" i="1"/>
  <c r="L45" i="1"/>
  <c r="L69" i="1"/>
  <c r="L57" i="1"/>
  <c r="L77" i="1"/>
  <c r="L34" i="1"/>
  <c r="L78" i="1"/>
  <c r="L70" i="1"/>
  <c r="L67" i="1"/>
  <c r="L79" i="1"/>
  <c r="L80" i="1"/>
  <c r="L44" i="1"/>
  <c r="L58" i="1"/>
  <c r="L41" i="1"/>
  <c r="L71" i="1"/>
  <c r="L35" i="1"/>
  <c r="L36" i="1"/>
  <c r="L29" i="1"/>
  <c r="K30" i="1"/>
  <c r="K46" i="1"/>
  <c r="K75" i="1"/>
  <c r="K32" i="1"/>
  <c r="K77" i="1"/>
  <c r="K53" i="1"/>
  <c r="K49" i="1"/>
  <c r="K74" i="1"/>
  <c r="K31" i="1"/>
  <c r="K59" i="1"/>
  <c r="K62" i="1"/>
  <c r="K76" i="1"/>
  <c r="K43" i="1"/>
  <c r="K33" i="1"/>
  <c r="K35" i="1"/>
  <c r="K36" i="1"/>
  <c r="K29" i="1"/>
  <c r="K34" i="1"/>
  <c r="K78" i="1"/>
  <c r="K70" i="1"/>
  <c r="K79" i="1"/>
  <c r="K80" i="1"/>
  <c r="M55" i="1"/>
  <c r="M53" i="1"/>
  <c r="M34" i="1"/>
  <c r="M61" i="1"/>
  <c r="M30" i="1"/>
  <c r="M46" i="1"/>
  <c r="M75" i="1"/>
  <c r="M66" i="1"/>
  <c r="M32" i="1"/>
  <c r="M45" i="1"/>
  <c r="M74" i="1"/>
  <c r="M31" i="1"/>
  <c r="M62" i="1"/>
  <c r="M76" i="1"/>
  <c r="M43" i="1"/>
  <c r="M33" i="1"/>
  <c r="M35" i="1"/>
  <c r="M36" i="1"/>
  <c r="M29" i="1"/>
  <c r="M77" i="1"/>
  <c r="M78" i="1"/>
  <c r="M79" i="1"/>
  <c r="M80" i="1"/>
  <c r="M82" i="1" l="1"/>
  <c r="M84" i="1" s="1"/>
  <c r="M83" i="1"/>
  <c r="K82" i="1"/>
  <c r="K84" i="1" s="1"/>
  <c r="K83" i="1"/>
  <c r="L82" i="1"/>
  <c r="L84" i="1" s="1"/>
  <c r="L83" i="1"/>
</calcChain>
</file>

<file path=xl/sharedStrings.xml><?xml version="1.0" encoding="utf-8"?>
<sst xmlns="http://schemas.openxmlformats.org/spreadsheetml/2006/main" count="250" uniqueCount="72">
  <si>
    <t>blank</t>
  </si>
  <si>
    <t>qaqc</t>
  </si>
  <si>
    <t>d5 ws vehicle control</t>
  </si>
  <si>
    <t>d1 ws DEET</t>
  </si>
  <si>
    <t>d10 ws fluox</t>
  </si>
  <si>
    <t>d5 ws EE2</t>
  </si>
  <si>
    <t>d1 ws mix</t>
  </si>
  <si>
    <t>d18 ws EE2</t>
  </si>
  <si>
    <t>d18 ws control</t>
  </si>
  <si>
    <t>d5 water diphen</t>
  </si>
  <si>
    <t>d1 ws vehicle control</t>
  </si>
  <si>
    <t>d5 ws DEET</t>
  </si>
  <si>
    <t>d10 ws vehicle control</t>
  </si>
  <si>
    <t>d10 ws diphen</t>
  </si>
  <si>
    <t>d18 ws DEET</t>
  </si>
  <si>
    <t>d10 ws mix</t>
  </si>
  <si>
    <t>d1 ws fluox</t>
  </si>
  <si>
    <t>d1 ws diphen</t>
  </si>
  <si>
    <t>d18 ws fluox</t>
  </si>
  <si>
    <t>d10 ws EE2</t>
  </si>
  <si>
    <t>d10 ws control</t>
  </si>
  <si>
    <t>d1 ws EE2</t>
  </si>
  <si>
    <t>d5 ws fluox</t>
  </si>
  <si>
    <t>d10 ws DEET</t>
  </si>
  <si>
    <t>d1 ws control</t>
  </si>
  <si>
    <t>d5 ws mix</t>
  </si>
  <si>
    <t>d18 ws mix</t>
  </si>
  <si>
    <t>d18 ws vehicle control</t>
  </si>
  <si>
    <t>d18 ws diphen</t>
  </si>
  <si>
    <t>500 ppb</t>
  </si>
  <si>
    <t>250 ppb</t>
  </si>
  <si>
    <t>125 ppb</t>
  </si>
  <si>
    <t>62.5 ppb</t>
  </si>
  <si>
    <t>31.25 ppb</t>
  </si>
  <si>
    <t>15.625 ppb</t>
  </si>
  <si>
    <t>7.8 ppb</t>
  </si>
  <si>
    <t>3.9 ppb</t>
  </si>
  <si>
    <t>1.95 ppb</t>
  </si>
  <si>
    <t>0.98 ppb</t>
  </si>
  <si>
    <t>NF</t>
  </si>
  <si>
    <t>Diphen-D5</t>
  </si>
  <si>
    <t>Diphen</t>
  </si>
  <si>
    <t>Deet</t>
  </si>
  <si>
    <t>Fluox</t>
  </si>
  <si>
    <t>slope</t>
  </si>
  <si>
    <t>intercept</t>
  </si>
  <si>
    <t>r2</t>
  </si>
  <si>
    <t>w/IS</t>
  </si>
  <si>
    <t>d5 diphen</t>
  </si>
  <si>
    <t>average</t>
  </si>
  <si>
    <t>stdev</t>
  </si>
  <si>
    <t>%</t>
  </si>
  <si>
    <t>LOD</t>
  </si>
  <si>
    <t>ppb</t>
  </si>
  <si>
    <t>&lt;LOD</t>
  </si>
  <si>
    <t>non-IS standard curves</t>
  </si>
  <si>
    <t>IS standard curves</t>
  </si>
  <si>
    <t>diphen</t>
  </si>
  <si>
    <t>d1</t>
  </si>
  <si>
    <t>d1 mix</t>
  </si>
  <si>
    <t>d5</t>
  </si>
  <si>
    <t>d5 mix</t>
  </si>
  <si>
    <t>d10</t>
  </si>
  <si>
    <t>d10 mix</t>
  </si>
  <si>
    <t>d18</t>
  </si>
  <si>
    <t>d18 mix</t>
  </si>
  <si>
    <t>EE2</t>
  </si>
  <si>
    <t>LOD/sqrt(2)???</t>
  </si>
  <si>
    <t>Day 1</t>
  </si>
  <si>
    <t>Day 5</t>
  </si>
  <si>
    <t>Day 10</t>
  </si>
  <si>
    <t>Dep. Day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</si>
</sst>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0" fillId="0" borderId="0" xfId="0" applyNumberFormat="1"/>
    <xf numFmtId="165" fontId="0" fillId="2" borderId="0" xfId="0" applyNumberFormat="1" applyFill="1"/>
    <xf numFmtId="165" fontId="1" fillId="0" borderId="0" xfId="0" applyNumberFormat="1" applyFont="1"/>
    <xf numFmtId="0" fontId="0" fillId="3" borderId="0" xfId="0" applyFill="1"/>
    <xf numFmtId="0" fontId="0" fillId="4" borderId="0" xfId="0" applyFill="1"/>
    <xf numFmtId="2" fontId="2" fillId="4" borderId="0" xfId="0" applyNumberFormat="1" applyFont="1" applyFill="1" applyAlignment="1">
      <alignment horizontal="right"/>
    </xf>
    <xf numFmtId="0" fontId="1" fillId="0" borderId="0" xfId="0" applyFont="1"/>
    <xf numFmtId="2" fontId="0" fillId="0" borderId="0" xfId="0" applyNumberFormat="1"/>
    <xf numFmtId="2" fontId="0" fillId="2" borderId="0" xfId="0" applyNumberFormat="1" applyFill="1"/>
    <xf numFmtId="49" fontId="4" fillId="0" borderId="0" xfId="0" applyNumberFormat="1" applyFont="1" applyAlignment="1">
      <alignment horizontal="left"/>
    </xf>
    <xf numFmtId="0" fontId="3" fillId="0" borderId="0" xfId="0" applyFont="1"/>
    <xf numFmtId="2" fontId="3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AUC without 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'Run 1'!$J$3:$J$22</c:f>
              <c:numCache>
                <c:formatCode>General</c:formatCode>
                <c:ptCount val="20"/>
                <c:pt idx="0">
                  <c:v>500</c:v>
                </c:pt>
                <c:pt idx="1">
                  <c:v>250</c:v>
                </c:pt>
                <c:pt idx="2">
                  <c:v>125</c:v>
                </c:pt>
                <c:pt idx="3">
                  <c:v>62.5</c:v>
                </c:pt>
                <c:pt idx="4">
                  <c:v>31.25</c:v>
                </c:pt>
                <c:pt idx="5">
                  <c:v>15.625</c:v>
                </c:pt>
                <c:pt idx="6">
                  <c:v>7.8125</c:v>
                </c:pt>
                <c:pt idx="7">
                  <c:v>3.90625</c:v>
                </c:pt>
                <c:pt idx="8">
                  <c:v>1.953125</c:v>
                </c:pt>
                <c:pt idx="9">
                  <c:v>0.9765625</c:v>
                </c:pt>
                <c:pt idx="10">
                  <c:v>500</c:v>
                </c:pt>
                <c:pt idx="11">
                  <c:v>250</c:v>
                </c:pt>
                <c:pt idx="12">
                  <c:v>125</c:v>
                </c:pt>
                <c:pt idx="13">
                  <c:v>62.5</c:v>
                </c:pt>
                <c:pt idx="14">
                  <c:v>31.25</c:v>
                </c:pt>
                <c:pt idx="15">
                  <c:v>15.625</c:v>
                </c:pt>
                <c:pt idx="16">
                  <c:v>7.8125</c:v>
                </c:pt>
                <c:pt idx="17">
                  <c:v>3.90625</c:v>
                </c:pt>
                <c:pt idx="18">
                  <c:v>1.953125</c:v>
                </c:pt>
                <c:pt idx="19">
                  <c:v>0.9765625</c:v>
                </c:pt>
              </c:numCache>
            </c:numRef>
          </c:xVal>
          <c:yVal>
            <c:numRef>
              <c:f>'Run 1'!$K$3:$K$22</c:f>
              <c:numCache>
                <c:formatCode>0.00</c:formatCode>
                <c:ptCount val="20"/>
                <c:pt idx="1">
                  <c:v>19423728.558431402</c:v>
                </c:pt>
                <c:pt idx="2">
                  <c:v>14349648.156583499</c:v>
                </c:pt>
                <c:pt idx="3">
                  <c:v>7071762.04723424</c:v>
                </c:pt>
                <c:pt idx="4">
                  <c:v>3471229.83845744</c:v>
                </c:pt>
                <c:pt idx="5">
                  <c:v>1552941.20160014</c:v>
                </c:pt>
                <c:pt idx="6">
                  <c:v>926573.74246931903</c:v>
                </c:pt>
                <c:pt idx="7">
                  <c:v>420189.43173685198</c:v>
                </c:pt>
                <c:pt idx="8">
                  <c:v>332423.29681106901</c:v>
                </c:pt>
                <c:pt idx="9">
                  <c:v>177676.44987033799</c:v>
                </c:pt>
                <c:pt idx="11">
                  <c:v>17920417.950787399</c:v>
                </c:pt>
                <c:pt idx="12">
                  <c:v>9980030.6285563</c:v>
                </c:pt>
                <c:pt idx="13">
                  <c:v>5628424.0056690099</c:v>
                </c:pt>
                <c:pt idx="14">
                  <c:v>2395528.1634575902</c:v>
                </c:pt>
                <c:pt idx="15">
                  <c:v>1020049.2110420601</c:v>
                </c:pt>
                <c:pt idx="16">
                  <c:v>587727.69892653998</c:v>
                </c:pt>
                <c:pt idx="17">
                  <c:v>285919.19511979201</c:v>
                </c:pt>
                <c:pt idx="18">
                  <c:v>197672.16052665701</c:v>
                </c:pt>
                <c:pt idx="19">
                  <c:v>158252.33779323299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38-4B7D-84D3-F8B70C274E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701680"/>
        <c:axId val="400703648"/>
      </c:scatterChart>
      <c:valAx>
        <c:axId val="400701680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703648"/>
        <c:crosses val="autoZero"/>
        <c:crossBetween val="midCat"/>
      </c:valAx>
      <c:valAx>
        <c:axId val="40070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70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AUC with 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'Run 1'!$J$3:$J$22</c:f>
              <c:numCache>
                <c:formatCode>General</c:formatCode>
                <c:ptCount val="20"/>
                <c:pt idx="0">
                  <c:v>500</c:v>
                </c:pt>
                <c:pt idx="1">
                  <c:v>250</c:v>
                </c:pt>
                <c:pt idx="2">
                  <c:v>125</c:v>
                </c:pt>
                <c:pt idx="3">
                  <c:v>62.5</c:v>
                </c:pt>
                <c:pt idx="4">
                  <c:v>31.25</c:v>
                </c:pt>
                <c:pt idx="5">
                  <c:v>15.625</c:v>
                </c:pt>
                <c:pt idx="6">
                  <c:v>7.8125</c:v>
                </c:pt>
                <c:pt idx="7">
                  <c:v>3.90625</c:v>
                </c:pt>
                <c:pt idx="8">
                  <c:v>1.953125</c:v>
                </c:pt>
                <c:pt idx="9">
                  <c:v>0.9765625</c:v>
                </c:pt>
                <c:pt idx="10">
                  <c:v>500</c:v>
                </c:pt>
                <c:pt idx="11">
                  <c:v>250</c:v>
                </c:pt>
                <c:pt idx="12">
                  <c:v>125</c:v>
                </c:pt>
                <c:pt idx="13">
                  <c:v>62.5</c:v>
                </c:pt>
                <c:pt idx="14">
                  <c:v>31.25</c:v>
                </c:pt>
                <c:pt idx="15">
                  <c:v>15.625</c:v>
                </c:pt>
                <c:pt idx="16">
                  <c:v>7.8125</c:v>
                </c:pt>
                <c:pt idx="17">
                  <c:v>3.90625</c:v>
                </c:pt>
                <c:pt idx="18">
                  <c:v>1.953125</c:v>
                </c:pt>
                <c:pt idx="19">
                  <c:v>0.9765625</c:v>
                </c:pt>
              </c:numCache>
            </c:numRef>
          </c:xVal>
          <c:yVal>
            <c:numRef>
              <c:f>'Run 1'!$P$3:$P$22</c:f>
              <c:numCache>
                <c:formatCode>General</c:formatCode>
                <c:ptCount val="20"/>
                <c:pt idx="1">
                  <c:v>0.46001295513874041</c:v>
                </c:pt>
                <c:pt idx="2">
                  <c:v>0.23584619071431823</c:v>
                </c:pt>
                <c:pt idx="3">
                  <c:v>0.11075864930319906</c:v>
                </c:pt>
                <c:pt idx="4">
                  <c:v>6.2863374116856816E-2</c:v>
                </c:pt>
                <c:pt idx="5">
                  <c:v>2.7703503962567665E-2</c:v>
                </c:pt>
                <c:pt idx="6">
                  <c:v>1.4678335319333704E-2</c:v>
                </c:pt>
                <c:pt idx="7">
                  <c:v>6.7343142294661804E-3</c:v>
                </c:pt>
                <c:pt idx="8">
                  <c:v>4.9298462711702866E-3</c:v>
                </c:pt>
                <c:pt idx="9">
                  <c:v>2.7081235529324856E-3</c:v>
                </c:pt>
                <c:pt idx="11">
                  <c:v>0.46757920875238551</c:v>
                </c:pt>
                <c:pt idx="12">
                  <c:v>0.24011533095498239</c:v>
                </c:pt>
                <c:pt idx="13">
                  <c:v>0.11864753987515837</c:v>
                </c:pt>
                <c:pt idx="14">
                  <c:v>6.1776531198198092E-2</c:v>
                </c:pt>
                <c:pt idx="15">
                  <c:v>2.5048029794118423E-2</c:v>
                </c:pt>
                <c:pt idx="16">
                  <c:v>1.5383634369054371E-2</c:v>
                </c:pt>
                <c:pt idx="17">
                  <c:v>7.0144530018683097E-3</c:v>
                </c:pt>
                <c:pt idx="18">
                  <c:v>4.6521064438486588E-3</c:v>
                </c:pt>
                <c:pt idx="19">
                  <c:v>2.4900667272421862E-3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61-4C25-AD89-69262D6F8B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0701680"/>
        <c:axId val="400703648"/>
      </c:scatterChart>
      <c:valAx>
        <c:axId val="400701680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703648"/>
        <c:crosses val="autoZero"/>
        <c:crossBetween val="midCat"/>
      </c:valAx>
      <c:valAx>
        <c:axId val="40070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0701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37042</xdr:colOff>
      <xdr:row>3</xdr:row>
      <xdr:rowOff>177799</xdr:rowOff>
    </xdr:from>
    <xdr:to>
      <xdr:col>9</xdr:col>
      <xdr:colOff>551392</xdr:colOff>
      <xdr:row>18</xdr:row>
      <xdr:rowOff>67733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750187</xdr:colOff>
      <xdr:row>4</xdr:row>
      <xdr:rowOff>21421</xdr:rowOff>
    </xdr:from>
    <xdr:to>
      <xdr:col>17</xdr:col>
      <xdr:colOff>71293</xdr:colOff>
      <xdr:row>18</xdr:row>
      <xdr:rowOff>97835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19"/>
  <sheetViews>
    <sheetView tabSelected="1" zoomScale="73" zoomScaleNormal="73" workbookViewId="0">
      <selection activeCell="X18" sqref="X18"/>
    </sheetView>
  </sheetViews>
  <sheetFormatPr defaultRowHeight="14.4" x14ac:dyDescent="0.3"/>
  <cols>
    <col min="2" max="2" width="14.77734375" bestFit="1" customWidth="1"/>
    <col min="3" max="3" width="10.77734375" bestFit="1" customWidth="1"/>
    <col min="6" max="6" width="8.77734375" bestFit="1" customWidth="1"/>
    <col min="7" max="7" width="9.44140625" bestFit="1" customWidth="1"/>
    <col min="8" max="8" width="8" bestFit="1" customWidth="1"/>
    <col min="9" max="9" width="8" customWidth="1"/>
    <col min="11" max="11" width="13.33203125" bestFit="1" customWidth="1"/>
    <col min="12" max="12" width="11.88671875" bestFit="1" customWidth="1"/>
  </cols>
  <sheetData>
    <row r="1" spans="2:18" x14ac:dyDescent="0.3">
      <c r="P1" s="16" t="s">
        <v>47</v>
      </c>
      <c r="Q1" s="16"/>
      <c r="R1" s="16"/>
    </row>
    <row r="2" spans="2:18" x14ac:dyDescent="0.3">
      <c r="C2" t="s">
        <v>40</v>
      </c>
      <c r="K2" t="s">
        <v>41</v>
      </c>
      <c r="L2" t="s">
        <v>42</v>
      </c>
      <c r="M2" t="s">
        <v>43</v>
      </c>
      <c r="P2" t="s">
        <v>41</v>
      </c>
      <c r="Q2" t="s">
        <v>42</v>
      </c>
      <c r="R2" t="s">
        <v>43</v>
      </c>
    </row>
    <row r="3" spans="2:18" x14ac:dyDescent="0.3">
      <c r="B3" s="1" t="s">
        <v>29</v>
      </c>
      <c r="C3" s="2">
        <v>40608887.170126699</v>
      </c>
      <c r="J3">
        <v>500</v>
      </c>
      <c r="K3" s="2"/>
      <c r="L3" s="2"/>
      <c r="M3" s="2"/>
      <c r="N3" s="2"/>
      <c r="O3">
        <v>500</v>
      </c>
    </row>
    <row r="4" spans="2:18" x14ac:dyDescent="0.3">
      <c r="B4" s="1" t="s">
        <v>30</v>
      </c>
      <c r="C4" s="2">
        <v>42224307.688406698</v>
      </c>
      <c r="J4">
        <f>J3/2</f>
        <v>250</v>
      </c>
      <c r="K4" s="2">
        <v>19423728.558431402</v>
      </c>
      <c r="L4" s="2">
        <v>135736152.753131</v>
      </c>
      <c r="M4" s="2">
        <v>377202.88991643803</v>
      </c>
      <c r="N4" s="2"/>
      <c r="O4">
        <f>O3/2</f>
        <v>250</v>
      </c>
      <c r="P4">
        <f>K4/C4</f>
        <v>0.46001295513874041</v>
      </c>
      <c r="Q4">
        <f t="shared" ref="Q4:Q12" si="0">L4/C4</f>
        <v>3.2146448381058796</v>
      </c>
      <c r="R4">
        <f t="shared" ref="R4:R12" si="1">M4/C4</f>
        <v>8.933311416258095E-3</v>
      </c>
    </row>
    <row r="5" spans="2:18" x14ac:dyDescent="0.3">
      <c r="B5" s="1" t="s">
        <v>31</v>
      </c>
      <c r="C5" s="2">
        <v>60843247.512805097</v>
      </c>
      <c r="J5">
        <f t="shared" ref="J5:J11" si="2">J4/2</f>
        <v>125</v>
      </c>
      <c r="K5" s="2">
        <v>14349648.156583499</v>
      </c>
      <c r="L5" s="2">
        <v>86784330.060275003</v>
      </c>
      <c r="M5" s="2">
        <v>226697.99624584499</v>
      </c>
      <c r="N5" s="2"/>
      <c r="O5">
        <f t="shared" ref="O5:O11" si="3">O4/2</f>
        <v>125</v>
      </c>
      <c r="P5">
        <f t="shared" ref="P5:P12" si="4">K5/C5</f>
        <v>0.23584619071431823</v>
      </c>
      <c r="Q5">
        <f t="shared" si="0"/>
        <v>1.4263592692354288</v>
      </c>
      <c r="R5">
        <f t="shared" si="1"/>
        <v>3.7259351779034152E-3</v>
      </c>
    </row>
    <row r="6" spans="2:18" x14ac:dyDescent="0.3">
      <c r="B6" s="1" t="s">
        <v>32</v>
      </c>
      <c r="C6" s="2">
        <v>63848395.513342403</v>
      </c>
      <c r="J6">
        <f t="shared" si="2"/>
        <v>62.5</v>
      </c>
      <c r="K6" s="2">
        <v>7071762.04723424</v>
      </c>
      <c r="L6" s="2">
        <v>46833646.290858202</v>
      </c>
      <c r="M6" s="2">
        <v>113381.454124093</v>
      </c>
      <c r="N6" s="2"/>
      <c r="O6">
        <f t="shared" si="3"/>
        <v>62.5</v>
      </c>
      <c r="P6">
        <f t="shared" si="4"/>
        <v>0.11075864930319906</v>
      </c>
      <c r="Q6">
        <f t="shared" si="0"/>
        <v>0.73351328430910012</v>
      </c>
      <c r="R6">
        <f t="shared" si="1"/>
        <v>1.7757917518913952E-3</v>
      </c>
    </row>
    <row r="7" spans="2:18" x14ac:dyDescent="0.3">
      <c r="B7" s="1" t="s">
        <v>33</v>
      </c>
      <c r="C7" s="2">
        <v>55218637.039824903</v>
      </c>
      <c r="J7">
        <f t="shared" si="2"/>
        <v>31.25</v>
      </c>
      <c r="K7" s="2">
        <v>3471229.83845744</v>
      </c>
      <c r="L7" s="2">
        <v>23208367.202566698</v>
      </c>
      <c r="M7" s="2">
        <v>68334.430710789995</v>
      </c>
      <c r="N7" s="2"/>
      <c r="O7">
        <f t="shared" si="3"/>
        <v>31.25</v>
      </c>
      <c r="P7">
        <f t="shared" si="4"/>
        <v>6.2863374116856816E-2</v>
      </c>
      <c r="Q7">
        <f t="shared" si="0"/>
        <v>0.42029953013560095</v>
      </c>
      <c r="R7">
        <f t="shared" si="1"/>
        <v>1.2375247629075976E-3</v>
      </c>
    </row>
    <row r="8" spans="2:18" x14ac:dyDescent="0.3">
      <c r="B8" s="1" t="s">
        <v>34</v>
      </c>
      <c r="C8" s="2">
        <v>56055768.385776699</v>
      </c>
      <c r="J8">
        <f t="shared" si="2"/>
        <v>15.625</v>
      </c>
      <c r="K8" s="2">
        <v>1552941.20160014</v>
      </c>
      <c r="L8" s="2">
        <v>9745070.3030075394</v>
      </c>
      <c r="M8" s="2">
        <v>21786.521293891801</v>
      </c>
      <c r="N8" s="2"/>
      <c r="O8">
        <f t="shared" si="3"/>
        <v>15.625</v>
      </c>
      <c r="P8">
        <f t="shared" si="4"/>
        <v>2.7703503962567665E-2</v>
      </c>
      <c r="Q8">
        <f t="shared" si="0"/>
        <v>0.1738459855895973</v>
      </c>
      <c r="R8">
        <f t="shared" si="1"/>
        <v>3.8865797260964494E-4</v>
      </c>
    </row>
    <row r="9" spans="2:18" x14ac:dyDescent="0.3">
      <c r="B9" s="1" t="s">
        <v>35</v>
      </c>
      <c r="C9" s="2">
        <v>63125260.617862701</v>
      </c>
      <c r="J9">
        <f t="shared" si="2"/>
        <v>7.8125</v>
      </c>
      <c r="K9" s="2">
        <v>926573.74246931903</v>
      </c>
      <c r="L9" s="2">
        <v>5521165.9532799702</v>
      </c>
      <c r="M9" s="2">
        <v>16084.2101642955</v>
      </c>
      <c r="N9" s="2"/>
      <c r="O9">
        <f t="shared" si="3"/>
        <v>7.8125</v>
      </c>
      <c r="P9">
        <f t="shared" si="4"/>
        <v>1.4678335319333704E-2</v>
      </c>
      <c r="Q9">
        <f t="shared" si="0"/>
        <v>8.746365399904002E-2</v>
      </c>
      <c r="R9">
        <f t="shared" si="1"/>
        <v>2.547983169790528E-4</v>
      </c>
    </row>
    <row r="10" spans="2:18" x14ac:dyDescent="0.3">
      <c r="B10" s="1" t="s">
        <v>36</v>
      </c>
      <c r="C10" s="2">
        <v>62395281.452460498</v>
      </c>
      <c r="J10">
        <f t="shared" si="2"/>
        <v>3.90625</v>
      </c>
      <c r="K10" s="2">
        <v>420189.43173685198</v>
      </c>
      <c r="L10" s="2">
        <v>3015319.2558215898</v>
      </c>
      <c r="M10" s="2">
        <v>1922.0179544713999</v>
      </c>
      <c r="N10" s="2"/>
      <c r="O10">
        <f t="shared" si="3"/>
        <v>3.90625</v>
      </c>
      <c r="P10">
        <f t="shared" si="4"/>
        <v>6.7343142294661804E-3</v>
      </c>
      <c r="Q10">
        <f t="shared" si="0"/>
        <v>4.8326078280758897E-2</v>
      </c>
      <c r="R10">
        <f t="shared" si="1"/>
        <v>3.0803899104707173E-5</v>
      </c>
    </row>
    <row r="11" spans="2:18" x14ac:dyDescent="0.3">
      <c r="B11" s="1" t="s">
        <v>37</v>
      </c>
      <c r="C11" s="2">
        <v>67430763.258294404</v>
      </c>
      <c r="J11">
        <f t="shared" si="2"/>
        <v>1.953125</v>
      </c>
      <c r="K11" s="2">
        <v>332423.29681106901</v>
      </c>
      <c r="L11" s="2">
        <v>1692762.97339681</v>
      </c>
      <c r="M11" s="2">
        <v>5665.74725293343</v>
      </c>
      <c r="N11" s="2"/>
      <c r="O11">
        <f t="shared" si="3"/>
        <v>1.953125</v>
      </c>
      <c r="P11">
        <f t="shared" si="4"/>
        <v>4.9298462711702866E-3</v>
      </c>
      <c r="Q11">
        <f t="shared" si="0"/>
        <v>2.5103719602174154E-2</v>
      </c>
      <c r="R11">
        <f t="shared" si="1"/>
        <v>8.402318139616353E-5</v>
      </c>
    </row>
    <row r="12" spans="2:18" x14ac:dyDescent="0.3">
      <c r="B12" s="1" t="s">
        <v>38</v>
      </c>
      <c r="C12" s="2">
        <v>65608694.1372898</v>
      </c>
      <c r="J12">
        <f>J11/2</f>
        <v>0.9765625</v>
      </c>
      <c r="K12" s="2">
        <v>177676.44987033799</v>
      </c>
      <c r="L12" s="2">
        <v>1061046.8397659899</v>
      </c>
      <c r="M12" s="2">
        <v>117.374436623199</v>
      </c>
      <c r="N12" s="2"/>
      <c r="O12">
        <f>O11/2</f>
        <v>0.9765625</v>
      </c>
      <c r="P12">
        <f t="shared" si="4"/>
        <v>2.7081235529324856E-3</v>
      </c>
      <c r="Q12">
        <f t="shared" si="0"/>
        <v>1.6172351145195652E-2</v>
      </c>
      <c r="R12">
        <f t="shared" si="1"/>
        <v>1.7890073589574354E-6</v>
      </c>
    </row>
    <row r="13" spans="2:18" x14ac:dyDescent="0.3">
      <c r="B13" s="1" t="s">
        <v>29</v>
      </c>
      <c r="C13" s="2">
        <v>34469529.962002203</v>
      </c>
      <c r="J13">
        <v>500</v>
      </c>
      <c r="K13" s="2"/>
      <c r="L13" s="2"/>
      <c r="M13" s="2"/>
      <c r="N13" s="2"/>
      <c r="O13">
        <v>500</v>
      </c>
    </row>
    <row r="14" spans="2:18" x14ac:dyDescent="0.3">
      <c r="B14" s="1" t="s">
        <v>30</v>
      </c>
      <c r="C14" s="2">
        <v>38325951.229960397</v>
      </c>
      <c r="J14">
        <f>J13/2</f>
        <v>250</v>
      </c>
      <c r="K14" s="2">
        <v>17920417.950787399</v>
      </c>
      <c r="L14" s="2">
        <v>140021689.57678601</v>
      </c>
      <c r="M14" s="2">
        <v>270461.07303094701</v>
      </c>
      <c r="N14" s="2"/>
      <c r="O14">
        <f>O13/2</f>
        <v>250</v>
      </c>
      <c r="P14">
        <f t="shared" ref="P14:P22" si="5">K14/C14</f>
        <v>0.46757920875238551</v>
      </c>
      <c r="Q14">
        <f t="shared" ref="Q14:Q22" si="6">L14/C14</f>
        <v>3.6534432958138141</v>
      </c>
      <c r="R14">
        <f t="shared" ref="R14:R19" si="7">M14/C14</f>
        <v>7.0568652401644897E-3</v>
      </c>
    </row>
    <row r="15" spans="2:18" x14ac:dyDescent="0.3">
      <c r="B15" s="1" t="s">
        <v>31</v>
      </c>
      <c r="C15" s="2">
        <v>41563487.799233399</v>
      </c>
      <c r="J15">
        <f t="shared" ref="J15:J21" si="8">J14/2</f>
        <v>125</v>
      </c>
      <c r="K15" s="2">
        <v>9980030.6285563</v>
      </c>
      <c r="L15" s="2">
        <v>76223784.690371096</v>
      </c>
      <c r="M15" s="2">
        <v>150310.80660908701</v>
      </c>
      <c r="N15" s="2"/>
      <c r="O15">
        <f t="shared" ref="O15:O21" si="9">O14/2</f>
        <v>125</v>
      </c>
      <c r="P15">
        <f t="shared" si="5"/>
        <v>0.24011533095498239</v>
      </c>
      <c r="Q15">
        <f t="shared" si="6"/>
        <v>1.8339121360209085</v>
      </c>
      <c r="R15">
        <f t="shared" si="7"/>
        <v>3.616414660269665E-3</v>
      </c>
    </row>
    <row r="16" spans="2:18" x14ac:dyDescent="0.3">
      <c r="B16" s="1" t="s">
        <v>32</v>
      </c>
      <c r="C16" s="2">
        <v>47438185.4996005</v>
      </c>
      <c r="J16">
        <f t="shared" si="8"/>
        <v>62.5</v>
      </c>
      <c r="K16" s="2">
        <v>5628424.0056690099</v>
      </c>
      <c r="L16" s="2">
        <v>39688168.1554121</v>
      </c>
      <c r="M16" s="2">
        <v>77360.547158388406</v>
      </c>
      <c r="N16" s="2"/>
      <c r="O16">
        <f t="shared" si="9"/>
        <v>62.5</v>
      </c>
      <c r="P16">
        <f t="shared" si="5"/>
        <v>0.11864753987515837</v>
      </c>
      <c r="Q16">
        <f t="shared" si="6"/>
        <v>0.83662913615754408</v>
      </c>
      <c r="R16">
        <f t="shared" si="7"/>
        <v>1.6307653073922884E-3</v>
      </c>
    </row>
    <row r="17" spans="2:18" x14ac:dyDescent="0.3">
      <c r="B17" s="1" t="s">
        <v>33</v>
      </c>
      <c r="C17" s="2">
        <v>38777317.486020699</v>
      </c>
      <c r="J17">
        <f t="shared" si="8"/>
        <v>31.25</v>
      </c>
      <c r="K17" s="2">
        <v>2395528.1634575902</v>
      </c>
      <c r="L17" s="2">
        <v>20499873.8384264</v>
      </c>
      <c r="M17" s="2">
        <v>33344.961915731699</v>
      </c>
      <c r="N17" s="2"/>
      <c r="O17">
        <f t="shared" si="9"/>
        <v>31.25</v>
      </c>
      <c r="P17">
        <f t="shared" si="5"/>
        <v>6.1776531198198092E-2</v>
      </c>
      <c r="Q17">
        <f t="shared" si="6"/>
        <v>0.52865631682275716</v>
      </c>
      <c r="R17">
        <f t="shared" si="7"/>
        <v>8.5990893846003206E-4</v>
      </c>
    </row>
    <row r="18" spans="2:18" x14ac:dyDescent="0.3">
      <c r="B18" s="1" t="s">
        <v>34</v>
      </c>
      <c r="C18" s="2">
        <v>40723730.346311703</v>
      </c>
      <c r="J18">
        <f t="shared" si="8"/>
        <v>15.625</v>
      </c>
      <c r="K18" s="2">
        <v>1020049.2110420601</v>
      </c>
      <c r="L18" s="2">
        <v>9023708.3039211594</v>
      </c>
      <c r="M18" s="2">
        <v>8735.1115970864503</v>
      </c>
      <c r="N18" s="2"/>
      <c r="O18">
        <f t="shared" si="9"/>
        <v>15.625</v>
      </c>
      <c r="P18">
        <f t="shared" si="5"/>
        <v>2.5048029794118423E-2</v>
      </c>
      <c r="Q18">
        <f t="shared" si="6"/>
        <v>0.22158353930703761</v>
      </c>
      <c r="R18">
        <f t="shared" si="7"/>
        <v>2.1449684306431861E-4</v>
      </c>
    </row>
    <row r="19" spans="2:18" x14ac:dyDescent="0.3">
      <c r="B19" s="1" t="s">
        <v>35</v>
      </c>
      <c r="C19" s="2">
        <v>38204736.593896799</v>
      </c>
      <c r="J19">
        <f t="shared" si="8"/>
        <v>7.8125</v>
      </c>
      <c r="K19" s="2">
        <v>587727.69892653998</v>
      </c>
      <c r="L19" s="2">
        <v>5032209.3546164697</v>
      </c>
      <c r="M19" s="2">
        <v>12233.6806967104</v>
      </c>
      <c r="N19" s="2"/>
      <c r="O19">
        <f t="shared" si="9"/>
        <v>7.8125</v>
      </c>
      <c r="P19">
        <f t="shared" si="5"/>
        <v>1.5383634369054371E-2</v>
      </c>
      <c r="Q19">
        <f t="shared" si="6"/>
        <v>0.13171689699387601</v>
      </c>
      <c r="R19">
        <f t="shared" si="7"/>
        <v>3.2021371660666622E-4</v>
      </c>
    </row>
    <row r="20" spans="2:18" x14ac:dyDescent="0.3">
      <c r="B20" s="1" t="s">
        <v>36</v>
      </c>
      <c r="C20" s="2">
        <v>40761438.567431703</v>
      </c>
      <c r="J20">
        <f t="shared" si="8"/>
        <v>3.90625</v>
      </c>
      <c r="K20" s="2">
        <v>285919.19511979201</v>
      </c>
      <c r="L20" s="2">
        <v>2699224.5225026002</v>
      </c>
      <c r="M20" s="2" t="s">
        <v>39</v>
      </c>
      <c r="N20" s="2"/>
      <c r="O20">
        <f t="shared" si="9"/>
        <v>3.90625</v>
      </c>
      <c r="P20">
        <f t="shared" si="5"/>
        <v>7.0144530018683097E-3</v>
      </c>
      <c r="Q20">
        <f t="shared" si="6"/>
        <v>6.6220050551878074E-2</v>
      </c>
      <c r="R20">
        <v>0</v>
      </c>
    </row>
    <row r="21" spans="2:18" x14ac:dyDescent="0.3">
      <c r="B21" s="1" t="s">
        <v>37</v>
      </c>
      <c r="C21" s="2">
        <v>42490893.730093598</v>
      </c>
      <c r="J21">
        <f t="shared" si="8"/>
        <v>1.953125</v>
      </c>
      <c r="K21" s="2">
        <v>197672.16052665701</v>
      </c>
      <c r="L21" s="2">
        <v>1623813.9586793501</v>
      </c>
      <c r="M21" s="2">
        <v>3534.4935989974701</v>
      </c>
      <c r="N21" s="2"/>
      <c r="O21">
        <f t="shared" si="9"/>
        <v>1.953125</v>
      </c>
      <c r="P21">
        <f t="shared" si="5"/>
        <v>4.6521064438486588E-3</v>
      </c>
      <c r="Q21">
        <f t="shared" si="6"/>
        <v>3.8215575529994231E-2</v>
      </c>
      <c r="R21">
        <f>M21/C21</f>
        <v>8.318237835732349E-5</v>
      </c>
    </row>
    <row r="22" spans="2:18" x14ac:dyDescent="0.3">
      <c r="B22" s="1" t="s">
        <v>38</v>
      </c>
      <c r="C22" s="2">
        <v>63553452.629159696</v>
      </c>
      <c r="J22">
        <f>J21/2</f>
        <v>0.9765625</v>
      </c>
      <c r="K22" s="2">
        <v>158252.33779323299</v>
      </c>
      <c r="L22" s="2">
        <v>1001780.91947731</v>
      </c>
      <c r="M22" s="2">
        <v>10031.037565328101</v>
      </c>
      <c r="N22" s="2"/>
      <c r="O22">
        <f>O21/2</f>
        <v>0.9765625</v>
      </c>
      <c r="P22">
        <f t="shared" si="5"/>
        <v>2.4900667272421862E-3</v>
      </c>
      <c r="Q22">
        <f t="shared" si="6"/>
        <v>1.576280875443219E-2</v>
      </c>
      <c r="R22">
        <f>M22/C22</f>
        <v>1.5783623312898729E-4</v>
      </c>
    </row>
    <row r="23" spans="2:18" x14ac:dyDescent="0.3">
      <c r="B23" s="1"/>
      <c r="C23" s="2"/>
      <c r="K23" s="2"/>
      <c r="L23" s="2"/>
      <c r="M23" s="2"/>
      <c r="N23" s="2"/>
    </row>
    <row r="24" spans="2:18" x14ac:dyDescent="0.3">
      <c r="B24" s="1"/>
      <c r="C24" s="2"/>
      <c r="J24" t="s">
        <v>44</v>
      </c>
      <c r="K24" s="2">
        <f>SLOPE(K3:K22,J3:J22)</f>
        <v>77677.163723502119</v>
      </c>
      <c r="L24" s="2">
        <f>SLOPE(L3:L22,J3:J22)</f>
        <v>563252.72873805813</v>
      </c>
      <c r="M24" s="2">
        <f>SLOPE(M3:M22,J3:J22)</f>
        <v>1319.3395323594768</v>
      </c>
      <c r="N24" s="2"/>
      <c r="O24" t="s">
        <v>44</v>
      </c>
      <c r="P24" s="3">
        <f>SLOPE(P3:P22,O3:O22)</f>
        <v>1.8605986826115135E-3</v>
      </c>
      <c r="Q24" s="3">
        <f>SLOPE(Q3:Q22,O3:O22)</f>
        <v>1.3598308151696048E-2</v>
      </c>
      <c r="R24" s="3">
        <f>SLOPE(R3:R22,O3:O22)</f>
        <v>3.1656719921006676E-5</v>
      </c>
    </row>
    <row r="25" spans="2:18" x14ac:dyDescent="0.3">
      <c r="B25" s="1"/>
      <c r="C25" s="2"/>
      <c r="J25" t="s">
        <v>45</v>
      </c>
      <c r="K25" s="2">
        <f>INTERCEPT(K3:K22,J3:J22)</f>
        <v>465263.53122045659</v>
      </c>
      <c r="L25" s="2">
        <f>INTERCEPT(L3:L22,J3:J22)</f>
        <v>2625527.1777807511</v>
      </c>
      <c r="M25" s="2">
        <f>INTERCEPT(M3:M22,J3:J22)</f>
        <v>5035.0192343882227</v>
      </c>
      <c r="N25" s="2"/>
      <c r="O25" t="s">
        <v>45</v>
      </c>
      <c r="P25" s="3">
        <f>INTERCEPT(P3:P22,O3:O22)</f>
        <v>6.6541627310574836E-4</v>
      </c>
      <c r="Q25" s="3">
        <f>INTERCEPT(Q3:Q22,O3:O22)</f>
        <v>-5.5489160962362005E-3</v>
      </c>
      <c r="R25" s="3">
        <f>INTERCEPT(R3:R22,O3:O22)</f>
        <v>-6.7920643669898157E-5</v>
      </c>
    </row>
    <row r="26" spans="2:18" x14ac:dyDescent="0.3">
      <c r="B26" s="1"/>
      <c r="C26" s="2"/>
      <c r="J26" t="s">
        <v>46</v>
      </c>
      <c r="K26" s="2">
        <f>RSQ(K3:K22,J3:J22)</f>
        <v>0.96152607884998442</v>
      </c>
      <c r="L26" s="2">
        <f>RSQ(L3:L22,J3:J22)</f>
        <v>0.98868503883538017</v>
      </c>
      <c r="M26" s="2">
        <f>RSQ(M3:M22,J3:J22)</f>
        <v>0.94296133904942447</v>
      </c>
      <c r="N26" s="2"/>
      <c r="O26" t="s">
        <v>46</v>
      </c>
      <c r="P26" s="3">
        <f>RSQ(P3:P22,O3:O22)</f>
        <v>0.99951604668752758</v>
      </c>
      <c r="Q26" s="3">
        <f>RSQ(Q3:Q22,O3:O22)</f>
        <v>0.98950848171007055</v>
      </c>
      <c r="R26" s="3">
        <f>RSQ(R3:R22,O3:O22)</f>
        <v>0.98033989739947158</v>
      </c>
    </row>
    <row r="27" spans="2:18" x14ac:dyDescent="0.3">
      <c r="B27" s="1"/>
      <c r="C27" s="2"/>
      <c r="K27" s="2"/>
      <c r="L27" s="2"/>
      <c r="M27" s="2"/>
      <c r="N27" s="2"/>
      <c r="P27" s="3"/>
      <c r="Q27" s="3"/>
      <c r="R27" s="3"/>
    </row>
    <row r="28" spans="2:18" x14ac:dyDescent="0.3">
      <c r="B28" s="1"/>
      <c r="C28" t="s">
        <v>48</v>
      </c>
      <c r="F28" t="s">
        <v>41</v>
      </c>
      <c r="G28" t="s">
        <v>42</v>
      </c>
      <c r="H28" t="s">
        <v>43</v>
      </c>
      <c r="I28" s="2"/>
      <c r="K28" t="s">
        <v>41</v>
      </c>
      <c r="L28" t="s">
        <v>42</v>
      </c>
      <c r="M28" t="s">
        <v>43</v>
      </c>
      <c r="P28" t="s">
        <v>41</v>
      </c>
      <c r="Q28" t="s">
        <v>42</v>
      </c>
      <c r="R28" t="s">
        <v>43</v>
      </c>
    </row>
    <row r="29" spans="2:18" x14ac:dyDescent="0.3">
      <c r="B29" s="1" t="s">
        <v>0</v>
      </c>
      <c r="C29" s="2" t="s">
        <v>39</v>
      </c>
      <c r="F29" s="2">
        <v>6988.6555589523596</v>
      </c>
      <c r="G29" s="2">
        <v>163981.206672656</v>
      </c>
      <c r="H29" s="2">
        <v>4423.8893057253999</v>
      </c>
      <c r="I29" s="2"/>
      <c r="K29" s="4">
        <f t="shared" ref="K29:K36" si="10">(F29-$K$25)/$K$24</f>
        <v>-5.8997374993346714</v>
      </c>
      <c r="L29" s="4">
        <f t="shared" ref="L29:L36" si="11">(G29-$L$25)/$L$24</f>
        <v>-4.370233547954709</v>
      </c>
      <c r="M29" s="4">
        <f t="shared" ref="M29:M36" si="12">(H29-$M$25)/$M$24</f>
        <v>-0.46320898728009147</v>
      </c>
      <c r="P29" s="4" t="e">
        <f>((F29/C29)-$P$25)/$P$24</f>
        <v>#VALUE!</v>
      </c>
      <c r="Q29" s="4" t="e">
        <f t="shared" ref="Q29:Q36" si="13">((G29/C29)-$Q$25)/$Q$24</f>
        <v>#VALUE!</v>
      </c>
      <c r="R29" s="4" t="e">
        <f t="shared" ref="R29:R36" si="14">((H29/C29)-$R$25)/$R$24</f>
        <v>#VALUE!</v>
      </c>
    </row>
    <row r="30" spans="2:18" x14ac:dyDescent="0.3">
      <c r="B30" s="1" t="s">
        <v>0</v>
      </c>
      <c r="C30" s="2">
        <v>184948.68563910501</v>
      </c>
      <c r="F30" s="2">
        <v>0</v>
      </c>
      <c r="G30" s="2">
        <v>94671.950654327797</v>
      </c>
      <c r="H30" s="2">
        <v>0</v>
      </c>
      <c r="I30" s="2"/>
      <c r="K30" s="4">
        <f t="shared" si="10"/>
        <v>-5.989708028946553</v>
      </c>
      <c r="L30" s="4">
        <f t="shared" si="11"/>
        <v>-4.4932853371109065</v>
      </c>
      <c r="M30" s="4">
        <f t="shared" si="12"/>
        <v>-3.8163180219300399</v>
      </c>
      <c r="P30" s="4">
        <f t="shared" ref="P30:P36" si="15">((F30/C30)-$P$25)/$P$24</f>
        <v>-0.35763557145583819</v>
      </c>
      <c r="Q30" s="4">
        <f t="shared" si="13"/>
        <v>38.05114337998841</v>
      </c>
      <c r="R30" s="4">
        <f t="shared" si="14"/>
        <v>2.1455363612964704</v>
      </c>
    </row>
    <row r="31" spans="2:18" x14ac:dyDescent="0.3">
      <c r="B31" s="1" t="s">
        <v>0</v>
      </c>
      <c r="C31" s="2">
        <v>131422.42218899101</v>
      </c>
      <c r="F31" s="2">
        <v>16376.9335658207</v>
      </c>
      <c r="G31" s="2">
        <v>87899.153090207707</v>
      </c>
      <c r="H31" s="2">
        <v>0</v>
      </c>
      <c r="I31" s="2"/>
      <c r="K31" s="4">
        <f t="shared" si="10"/>
        <v>-5.7788747186043317</v>
      </c>
      <c r="L31" s="4">
        <f t="shared" si="11"/>
        <v>-4.5053097751980404</v>
      </c>
      <c r="M31" s="4">
        <f t="shared" si="12"/>
        <v>-3.8163180219300399</v>
      </c>
      <c r="P31" s="4">
        <f>((F31/C31)-$P$25)/$P$24</f>
        <v>66.617007985159049</v>
      </c>
      <c r="Q31" s="4">
        <f t="shared" si="13"/>
        <v>49.592795331243508</v>
      </c>
      <c r="R31" s="4">
        <f t="shared" si="14"/>
        <v>2.1455363612964704</v>
      </c>
    </row>
    <row r="32" spans="2:18" x14ac:dyDescent="0.3">
      <c r="B32" s="1" t="s">
        <v>0</v>
      </c>
      <c r="C32" s="2">
        <v>87216.885853977394</v>
      </c>
      <c r="F32" s="2">
        <v>55607.5452216739</v>
      </c>
      <c r="G32" s="2">
        <v>141698.07576849399</v>
      </c>
      <c r="H32" s="2">
        <v>6182.6043690746401</v>
      </c>
      <c r="I32" s="2"/>
      <c r="K32" s="4">
        <f t="shared" si="10"/>
        <v>-5.2738278068054196</v>
      </c>
      <c r="L32" s="4">
        <f t="shared" si="11"/>
        <v>-4.4097950622931954</v>
      </c>
      <c r="M32" s="4">
        <f t="shared" si="12"/>
        <v>0.86981789489328964</v>
      </c>
      <c r="P32" s="4">
        <f t="shared" si="15"/>
        <v>342.31580003514642</v>
      </c>
      <c r="Q32" s="4">
        <f t="shared" si="13"/>
        <v>119.88346071583723</v>
      </c>
      <c r="R32" s="4">
        <f t="shared" si="14"/>
        <v>2241.4078279417672</v>
      </c>
    </row>
    <row r="33" spans="2:18" x14ac:dyDescent="0.3">
      <c r="B33" s="1" t="s">
        <v>0</v>
      </c>
      <c r="C33" s="2">
        <v>133341.28587259</v>
      </c>
      <c r="F33" s="2">
        <v>14191.116207228901</v>
      </c>
      <c r="G33" s="2">
        <v>106904.576054741</v>
      </c>
      <c r="H33" s="2">
        <v>8368.8973108547798</v>
      </c>
      <c r="I33" s="2"/>
      <c r="K33" s="4">
        <f t="shared" si="10"/>
        <v>-5.8070144865079634</v>
      </c>
      <c r="L33" s="4">
        <f t="shared" si="11"/>
        <v>-4.4715675099681595</v>
      </c>
      <c r="M33" s="4">
        <f t="shared" si="12"/>
        <v>2.5269295694523195</v>
      </c>
      <c r="P33" s="4">
        <f t="shared" si="15"/>
        <v>56.842783202731717</v>
      </c>
      <c r="Q33" s="4">
        <f t="shared" si="13"/>
        <v>59.366607131828111</v>
      </c>
      <c r="R33" s="4">
        <f t="shared" si="14"/>
        <v>1984.7573340988783</v>
      </c>
    </row>
    <row r="34" spans="2:18" x14ac:dyDescent="0.3">
      <c r="B34" s="1" t="s">
        <v>0</v>
      </c>
      <c r="C34" s="2">
        <v>141566.81431389</v>
      </c>
      <c r="F34" s="2">
        <v>2943.5314815089901</v>
      </c>
      <c r="G34" s="2">
        <v>90999.842069675404</v>
      </c>
      <c r="H34" s="2">
        <v>0</v>
      </c>
      <c r="I34" s="2"/>
      <c r="K34" s="4">
        <f t="shared" si="10"/>
        <v>-5.9518136036044194</v>
      </c>
      <c r="L34" s="4">
        <f t="shared" si="11"/>
        <v>-4.4998048058987088</v>
      </c>
      <c r="M34" s="4">
        <f t="shared" si="12"/>
        <v>-3.8163180219300399</v>
      </c>
      <c r="P34" s="4">
        <f t="shared" si="15"/>
        <v>10.817544160484006</v>
      </c>
      <c r="Q34" s="4">
        <f t="shared" si="13"/>
        <v>47.679006089021605</v>
      </c>
      <c r="R34" s="4">
        <f t="shared" si="14"/>
        <v>2.1455363612964704</v>
      </c>
    </row>
    <row r="35" spans="2:18" x14ac:dyDescent="0.3">
      <c r="B35" s="1" t="s">
        <v>0</v>
      </c>
      <c r="C35" s="2">
        <v>117541.554186012</v>
      </c>
      <c r="F35" s="2">
        <v>0</v>
      </c>
      <c r="G35" s="2">
        <v>44432.485542344097</v>
      </c>
      <c r="H35" s="2">
        <v>2029.36485103162</v>
      </c>
      <c r="I35" s="2"/>
      <c r="K35" s="4">
        <f t="shared" si="10"/>
        <v>-5.989708028946553</v>
      </c>
      <c r="L35" s="4">
        <f t="shared" si="11"/>
        <v>-4.5824805820670083</v>
      </c>
      <c r="M35" s="4">
        <f t="shared" si="12"/>
        <v>-2.2781507789593469</v>
      </c>
      <c r="P35" s="4">
        <f t="shared" si="15"/>
        <v>-0.35763557145583819</v>
      </c>
      <c r="Q35" s="4">
        <f t="shared" si="13"/>
        <v>28.206747405151738</v>
      </c>
      <c r="R35" s="4">
        <f t="shared" si="14"/>
        <v>547.53003677188087</v>
      </c>
    </row>
    <row r="36" spans="2:18" x14ac:dyDescent="0.3">
      <c r="B36" s="1" t="s">
        <v>0</v>
      </c>
      <c r="C36" s="2">
        <v>51585.2625977477</v>
      </c>
      <c r="F36" s="2">
        <v>6670.4503522944797</v>
      </c>
      <c r="G36" s="2">
        <v>73642.675868185805</v>
      </c>
      <c r="H36" s="2">
        <v>5151.6876656209397</v>
      </c>
      <c r="I36" s="2"/>
      <c r="K36" s="4">
        <f t="shared" si="10"/>
        <v>-5.9038340084166778</v>
      </c>
      <c r="L36" s="4">
        <f t="shared" si="11"/>
        <v>-4.5306207528367333</v>
      </c>
      <c r="M36" s="4">
        <f t="shared" si="12"/>
        <v>8.8429421215075577E-2</v>
      </c>
      <c r="P36" s="4">
        <f t="shared" si="15"/>
        <v>69.141083674489707</v>
      </c>
      <c r="Q36" s="4">
        <f t="shared" si="13"/>
        <v>105.39107316122686</v>
      </c>
      <c r="R36" s="4">
        <f t="shared" si="14"/>
        <v>3156.844806910261</v>
      </c>
    </row>
    <row r="37" spans="2:18" x14ac:dyDescent="0.3">
      <c r="B37" s="1"/>
      <c r="C37" s="2"/>
      <c r="F37" s="2">
        <f>STDEV(F29:F36)</f>
        <v>18296.64597767574</v>
      </c>
      <c r="G37" s="2">
        <f>STDEV(G29:G36)</f>
        <v>37637.442548718107</v>
      </c>
      <c r="H37" s="2">
        <f>STDEV(H29:H36)</f>
        <v>3228.7127242466045</v>
      </c>
      <c r="I37" s="2"/>
      <c r="K37" s="4"/>
      <c r="L37" s="4"/>
      <c r="M37" s="4"/>
      <c r="P37" s="4"/>
      <c r="Q37" s="4"/>
      <c r="R37" s="4"/>
    </row>
    <row r="38" spans="2:18" x14ac:dyDescent="0.3">
      <c r="B38" s="1"/>
      <c r="C38" t="s">
        <v>67</v>
      </c>
      <c r="E38" s="8" t="s">
        <v>52</v>
      </c>
      <c r="F38" s="9">
        <f>F37*3/K24</f>
        <v>0.70664189192607763</v>
      </c>
      <c r="G38" s="9">
        <f>G37*3/L24</f>
        <v>0.20046476809642666</v>
      </c>
      <c r="H38" s="9">
        <f>H37*3/M24</f>
        <v>7.3416568935953457</v>
      </c>
      <c r="I38" s="2" t="s">
        <v>53</v>
      </c>
      <c r="K38" s="4"/>
      <c r="L38" s="4"/>
      <c r="M38" s="4"/>
      <c r="O38" s="10"/>
      <c r="P38" s="6" t="s">
        <v>57</v>
      </c>
      <c r="Q38" s="6"/>
      <c r="R38" s="6"/>
    </row>
    <row r="39" spans="2:18" x14ac:dyDescent="0.3">
      <c r="B39" s="1"/>
      <c r="C39" s="2"/>
      <c r="F39" s="2"/>
      <c r="G39" s="2"/>
      <c r="H39" s="2"/>
      <c r="I39" s="2"/>
      <c r="J39" s="16" t="s">
        <v>55</v>
      </c>
      <c r="K39" s="16"/>
      <c r="L39" s="16"/>
      <c r="M39" s="16"/>
      <c r="O39" s="17" t="s">
        <v>56</v>
      </c>
      <c r="P39" s="17"/>
      <c r="Q39" s="17"/>
      <c r="R39" s="17"/>
    </row>
    <row r="40" spans="2:18" x14ac:dyDescent="0.3">
      <c r="B40" s="1"/>
      <c r="C40" s="2"/>
      <c r="F40" t="s">
        <v>41</v>
      </c>
      <c r="G40" t="s">
        <v>42</v>
      </c>
      <c r="H40" t="s">
        <v>43</v>
      </c>
      <c r="I40" s="2"/>
      <c r="K40" t="s">
        <v>41</v>
      </c>
      <c r="L40" t="s">
        <v>42</v>
      </c>
      <c r="M40" t="s">
        <v>43</v>
      </c>
      <c r="P40" t="s">
        <v>41</v>
      </c>
      <c r="Q40" t="s">
        <v>42</v>
      </c>
      <c r="R40" t="s">
        <v>43</v>
      </c>
    </row>
    <row r="41" spans="2:18" x14ac:dyDescent="0.3">
      <c r="B41" s="1" t="s">
        <v>24</v>
      </c>
      <c r="C41" s="2">
        <v>83768254.632252797</v>
      </c>
      <c r="F41" s="2" t="s">
        <v>39</v>
      </c>
      <c r="G41" s="2">
        <v>4112810.4626808502</v>
      </c>
      <c r="H41" s="2" t="s">
        <v>39</v>
      </c>
      <c r="I41" s="2"/>
      <c r="K41" s="4"/>
      <c r="L41" s="4">
        <f t="shared" ref="L41:L47" si="16">(G41-$L$25)/$L$24</f>
        <v>2.640525662844615</v>
      </c>
      <c r="M41" s="4"/>
      <c r="P41" s="4"/>
      <c r="Q41" s="4">
        <f t="shared" ref="Q41:Q47" si="17">((G41/C41)-$Q$25)/$Q$24</f>
        <v>4.0186175034077882</v>
      </c>
      <c r="R41" s="4"/>
    </row>
    <row r="42" spans="2:18" x14ac:dyDescent="0.3">
      <c r="B42" s="1" t="s">
        <v>3</v>
      </c>
      <c r="C42" s="2">
        <v>77254581.122329697</v>
      </c>
      <c r="F42" s="2">
        <v>4864.5993032086799</v>
      </c>
      <c r="G42" s="2">
        <v>234956607.75221199</v>
      </c>
      <c r="H42" s="2" t="s">
        <v>39</v>
      </c>
      <c r="I42" s="2"/>
      <c r="K42" s="4"/>
      <c r="L42" s="5">
        <f t="shared" si="16"/>
        <v>412.48105640776629</v>
      </c>
      <c r="M42" s="4"/>
      <c r="P42" s="4"/>
      <c r="Q42" s="5">
        <f t="shared" si="17"/>
        <v>224.06302379576951</v>
      </c>
      <c r="R42" s="4"/>
    </row>
    <row r="43" spans="2:18" x14ac:dyDescent="0.3">
      <c r="B43" s="1" t="s">
        <v>17</v>
      </c>
      <c r="C43" s="2">
        <v>45824007.113228999</v>
      </c>
      <c r="F43" s="2">
        <v>25447853.353792001</v>
      </c>
      <c r="G43" s="2">
        <v>5547590.1965703303</v>
      </c>
      <c r="H43" s="2">
        <v>6122.3021454741101</v>
      </c>
      <c r="I43" s="2"/>
      <c r="K43" s="5">
        <f>(F43-$K$25)/$K$24</f>
        <v>321.62077790969568</v>
      </c>
      <c r="L43" s="4">
        <f t="shared" si="16"/>
        <v>5.1878364181853627</v>
      </c>
      <c r="M43" s="4">
        <f>(H43-$M$25)/$M$24</f>
        <v>0.82411152278702315</v>
      </c>
      <c r="P43" s="5">
        <f>((F43/C43)-$P$25)/$P$24</f>
        <v>298.11559111130691</v>
      </c>
      <c r="Q43" s="4">
        <f t="shared" si="17"/>
        <v>9.31085545927764</v>
      </c>
      <c r="R43" s="4">
        <f>((H43/C43)-$R$25)/$R$24</f>
        <v>6.3659574196608899</v>
      </c>
    </row>
    <row r="44" spans="2:18" x14ac:dyDescent="0.3">
      <c r="B44" s="1" t="s">
        <v>21</v>
      </c>
      <c r="C44" s="2">
        <v>65048543.186728403</v>
      </c>
      <c r="F44" s="2">
        <v>15583.3423313692</v>
      </c>
      <c r="G44" s="2">
        <v>6774437.9100680798</v>
      </c>
      <c r="H44" s="2">
        <v>3077.2013844963199</v>
      </c>
      <c r="I44" s="2"/>
      <c r="K44" s="4"/>
      <c r="L44" s="4">
        <f t="shared" si="16"/>
        <v>7.3659842564505151</v>
      </c>
      <c r="M44" s="4"/>
      <c r="P44" s="4"/>
      <c r="Q44" s="4">
        <f t="shared" si="17"/>
        <v>8.0666844483749909</v>
      </c>
      <c r="R44" s="4">
        <f>((H44/C44)-$R$25)/$R$24</f>
        <v>3.6398867148019192</v>
      </c>
    </row>
    <row r="45" spans="2:18" x14ac:dyDescent="0.3">
      <c r="B45" s="1" t="s">
        <v>16</v>
      </c>
      <c r="C45" s="2">
        <v>41956188.309790403</v>
      </c>
      <c r="F45" s="2">
        <v>28467.890313940501</v>
      </c>
      <c r="G45" s="2">
        <v>2714724.57228779</v>
      </c>
      <c r="H45" s="2">
        <v>26957.9238895831</v>
      </c>
      <c r="I45" s="2"/>
      <c r="K45" s="4"/>
      <c r="L45" s="4">
        <f t="shared" si="16"/>
        <v>0.15836122926005444</v>
      </c>
      <c r="M45" s="5">
        <f>(H45-$M$25)/$M$24</f>
        <v>16.616575276864822</v>
      </c>
      <c r="P45" s="4">
        <f>((F45/C45)-$P$25)/$P$24</f>
        <v>7.0398963549687275E-3</v>
      </c>
      <c r="Q45" s="4">
        <f t="shared" si="17"/>
        <v>5.166283149063549</v>
      </c>
      <c r="R45" s="5">
        <f>((H45/C45)-$R$25)/$R$24</f>
        <v>22.442192917291596</v>
      </c>
    </row>
    <row r="46" spans="2:18" x14ac:dyDescent="0.3">
      <c r="B46" s="1" t="s">
        <v>6</v>
      </c>
      <c r="C46" s="2">
        <v>83851074.886855602</v>
      </c>
      <c r="F46" s="2">
        <v>32640710.4787554</v>
      </c>
      <c r="G46" s="2">
        <v>239192493.75759599</v>
      </c>
      <c r="H46" s="2">
        <v>22936.043452584901</v>
      </c>
      <c r="I46" s="2"/>
      <c r="K46" s="5">
        <f>(F46-$K$25)/$K$24</f>
        <v>414.22015693139798</v>
      </c>
      <c r="L46" s="5">
        <f t="shared" si="16"/>
        <v>420.00145673476391</v>
      </c>
      <c r="M46" s="5">
        <f>(H46-$M$25)/$M$24</f>
        <v>13.56817087575849</v>
      </c>
      <c r="P46" s="5">
        <f>((F46/C46)-$P$25)/$P$24</f>
        <v>208.85998569156399</v>
      </c>
      <c r="Q46" s="5">
        <f t="shared" si="17"/>
        <v>210.1832062372105</v>
      </c>
      <c r="R46" s="5">
        <f>((H46/C46)-$R$25)/$R$24</f>
        <v>10.786137433107589</v>
      </c>
    </row>
    <row r="47" spans="2:18" x14ac:dyDescent="0.3">
      <c r="B47" s="1" t="s">
        <v>10</v>
      </c>
      <c r="C47" s="2">
        <v>82832557.385467201</v>
      </c>
      <c r="F47" s="2">
        <v>31763.700198598799</v>
      </c>
      <c r="G47" s="2">
        <v>6801358.9797737803</v>
      </c>
      <c r="H47" s="2">
        <v>1643.6217948798201</v>
      </c>
      <c r="I47" s="2"/>
      <c r="K47" s="4"/>
      <c r="L47" s="4">
        <f t="shared" si="16"/>
        <v>7.4137799764393302</v>
      </c>
      <c r="M47" s="4"/>
      <c r="P47" s="4"/>
      <c r="Q47" s="4">
        <f t="shared" si="17"/>
        <v>6.4462906572100032</v>
      </c>
      <c r="R47" s="4">
        <f>((H47/C47)-$R$25)/$R$24</f>
        <v>2.7723449051381124</v>
      </c>
    </row>
    <row r="48" spans="2:18" x14ac:dyDescent="0.3">
      <c r="B48" s="1"/>
      <c r="C48" s="2"/>
      <c r="F48" t="s">
        <v>41</v>
      </c>
      <c r="G48" t="s">
        <v>42</v>
      </c>
      <c r="H48" t="s">
        <v>43</v>
      </c>
      <c r="I48" s="2"/>
      <c r="K48" t="s">
        <v>41</v>
      </c>
      <c r="L48" t="s">
        <v>42</v>
      </c>
      <c r="M48" t="s">
        <v>43</v>
      </c>
      <c r="P48" t="s">
        <v>41</v>
      </c>
      <c r="Q48" t="s">
        <v>42</v>
      </c>
      <c r="R48" t="s">
        <v>43</v>
      </c>
    </row>
    <row r="49" spans="2:18" x14ac:dyDescent="0.3">
      <c r="B49" s="1" t="s">
        <v>9</v>
      </c>
      <c r="C49" s="2">
        <v>101971641.861219</v>
      </c>
      <c r="F49" s="2">
        <v>28029560.743787199</v>
      </c>
      <c r="G49" s="2">
        <v>12515700.1385845</v>
      </c>
      <c r="H49" s="2" t="s">
        <v>39</v>
      </c>
      <c r="I49" s="2"/>
      <c r="K49" s="5">
        <f>(F49-$K$25)/$K$24</f>
        <v>354.85715352177368</v>
      </c>
      <c r="L49" s="4">
        <f t="shared" ref="L49:L55" si="18">(G49-$L$25)/$L$24</f>
        <v>17.559032484338296</v>
      </c>
      <c r="M49" s="4"/>
      <c r="P49" s="5">
        <f>((F49/C49)-$P$25)/$P$24</f>
        <v>147.37762781764184</v>
      </c>
      <c r="Q49" s="4">
        <f t="shared" ref="Q49:Q55" si="19">((G49/C49)-$Q$25)/$Q$24</f>
        <v>9.433966393336549</v>
      </c>
      <c r="R49" s="4"/>
    </row>
    <row r="50" spans="2:18" x14ac:dyDescent="0.3">
      <c r="B50" s="1" t="s">
        <v>11</v>
      </c>
      <c r="C50" s="2">
        <v>57103675.4242533</v>
      </c>
      <c r="F50" s="2">
        <v>26520.0709365072</v>
      </c>
      <c r="G50" s="2">
        <v>467657674.75984102</v>
      </c>
      <c r="H50" s="2">
        <v>2695.33387097375</v>
      </c>
      <c r="I50" s="2"/>
      <c r="K50" s="4"/>
      <c r="L50" s="5">
        <f t="shared" si="18"/>
        <v>825.6189874551402</v>
      </c>
      <c r="M50" s="4"/>
      <c r="P50" s="4"/>
      <c r="Q50" s="5">
        <f t="shared" si="19"/>
        <v>602.66127193940974</v>
      </c>
      <c r="R50" s="4">
        <f>((H50/C50)-$R$25)/$R$24</f>
        <v>3.6365533537198025</v>
      </c>
    </row>
    <row r="51" spans="2:18" x14ac:dyDescent="0.3">
      <c r="B51" s="1" t="s">
        <v>5</v>
      </c>
      <c r="C51" s="2">
        <v>127833199.429417</v>
      </c>
      <c r="F51" s="2">
        <v>28899.924530541601</v>
      </c>
      <c r="G51" s="2">
        <v>32280245.411348</v>
      </c>
      <c r="H51" s="2" t="s">
        <v>39</v>
      </c>
      <c r="I51" s="2"/>
      <c r="K51" s="4"/>
      <c r="L51" s="4">
        <f t="shared" si="18"/>
        <v>52.649044950048058</v>
      </c>
      <c r="M51" s="4"/>
      <c r="P51" s="4"/>
      <c r="Q51" s="4">
        <f t="shared" si="19"/>
        <v>18.977904807379943</v>
      </c>
      <c r="R51" s="4"/>
    </row>
    <row r="52" spans="2:18" x14ac:dyDescent="0.3">
      <c r="B52" s="1" t="s">
        <v>22</v>
      </c>
      <c r="C52" s="2">
        <v>42147802.378380202</v>
      </c>
      <c r="F52" s="2">
        <v>6260.6315193251603</v>
      </c>
      <c r="G52" s="2">
        <v>20811843.881714702</v>
      </c>
      <c r="H52" s="2">
        <v>2770.1095079289198</v>
      </c>
      <c r="I52" s="2"/>
      <c r="K52" s="4"/>
      <c r="L52" s="4">
        <f t="shared" si="18"/>
        <v>32.288022367294268</v>
      </c>
      <c r="M52" s="5" t="s">
        <v>54</v>
      </c>
      <c r="P52" s="4"/>
      <c r="Q52" s="4">
        <f t="shared" si="19"/>
        <v>36.720107467354786</v>
      </c>
      <c r="R52" s="5">
        <f>((H52/C52)-$R$25)/$R$24</f>
        <v>4.2216737468864407</v>
      </c>
    </row>
    <row r="53" spans="2:18" x14ac:dyDescent="0.3">
      <c r="B53" s="1" t="s">
        <v>25</v>
      </c>
      <c r="C53" s="2">
        <v>82044774.2405155</v>
      </c>
      <c r="F53" s="2">
        <v>12218482.3675374</v>
      </c>
      <c r="G53" s="2">
        <v>73574396.368039802</v>
      </c>
      <c r="H53" s="2">
        <v>57148.342503113898</v>
      </c>
      <c r="I53" s="2"/>
      <c r="K53" s="5">
        <f>(F53-$K$25)/$K$24</f>
        <v>151.30854774967628</v>
      </c>
      <c r="L53" s="5">
        <f t="shared" si="18"/>
        <v>125.96276159942755</v>
      </c>
      <c r="M53" s="5">
        <f>(H53-$M$25)/$M$24</f>
        <v>39.499554125788521</v>
      </c>
      <c r="P53" s="5">
        <f>((F53/C53)-$P$25)/$P$24</f>
        <v>79.683572154194792</v>
      </c>
      <c r="Q53" s="5">
        <f t="shared" si="19"/>
        <v>66.354430806046864</v>
      </c>
      <c r="R53" s="5">
        <f>((H53/C53)-$R$25)/$R$24</f>
        <v>24.148784713478303</v>
      </c>
    </row>
    <row r="54" spans="2:18" x14ac:dyDescent="0.3">
      <c r="B54" s="1" t="s">
        <v>2</v>
      </c>
      <c r="C54" s="2">
        <v>105637089.830709</v>
      </c>
      <c r="F54" s="2">
        <v>5744.7215868153198</v>
      </c>
      <c r="G54" s="2">
        <v>96068214.521884695</v>
      </c>
      <c r="H54" s="2">
        <v>991.95944609666003</v>
      </c>
      <c r="I54" s="2"/>
      <c r="K54" s="4"/>
      <c r="L54" s="4">
        <f t="shared" si="18"/>
        <v>165.89833049447981</v>
      </c>
      <c r="M54" s="4"/>
      <c r="P54" s="4"/>
      <c r="Q54" s="4">
        <f t="shared" si="19"/>
        <v>67.285310174494057</v>
      </c>
      <c r="R54" s="4">
        <f>((H54/C54)-$R$25)/$R$24</f>
        <v>2.4421639730403428</v>
      </c>
    </row>
    <row r="55" spans="2:18" x14ac:dyDescent="0.3">
      <c r="B55" s="1" t="s">
        <v>2</v>
      </c>
      <c r="C55" s="2">
        <v>96572728.660799995</v>
      </c>
      <c r="F55" s="2">
        <v>22361.423322994</v>
      </c>
      <c r="G55" s="2">
        <v>33518514.857663501</v>
      </c>
      <c r="H55" s="2" t="s">
        <v>39</v>
      </c>
      <c r="I55" s="2"/>
      <c r="K55" s="4"/>
      <c r="L55" s="4">
        <f t="shared" si="18"/>
        <v>54.8474709551733</v>
      </c>
      <c r="M55" s="4" t="e">
        <f>(H55-$M$25)/$M$24</f>
        <v>#VALUE!</v>
      </c>
      <c r="P55" s="4"/>
      <c r="Q55" s="4">
        <f t="shared" si="19"/>
        <v>25.931862451296858</v>
      </c>
      <c r="R55" s="4"/>
    </row>
    <row r="56" spans="2:18" x14ac:dyDescent="0.3">
      <c r="B56" s="1"/>
      <c r="C56" s="2"/>
      <c r="F56" t="s">
        <v>41</v>
      </c>
      <c r="G56" t="s">
        <v>42</v>
      </c>
      <c r="H56" t="s">
        <v>43</v>
      </c>
      <c r="I56" s="2"/>
      <c r="K56" t="s">
        <v>41</v>
      </c>
      <c r="L56" t="s">
        <v>42</v>
      </c>
      <c r="M56" t="s">
        <v>43</v>
      </c>
      <c r="P56" t="s">
        <v>41</v>
      </c>
      <c r="Q56" t="s">
        <v>42</v>
      </c>
      <c r="R56" t="s">
        <v>43</v>
      </c>
    </row>
    <row r="57" spans="2:18" x14ac:dyDescent="0.3">
      <c r="B57" s="1" t="s">
        <v>20</v>
      </c>
      <c r="C57" s="2">
        <v>68968530.895552307</v>
      </c>
      <c r="F57" s="2">
        <v>14890.259294891401</v>
      </c>
      <c r="G57" s="2">
        <v>8008632.3262320496</v>
      </c>
      <c r="H57" s="2" t="s">
        <v>39</v>
      </c>
      <c r="I57" s="2"/>
      <c r="K57" s="4"/>
      <c r="L57" s="4">
        <f t="shared" ref="L57:L63" si="20">(G57-$L$25)/$L$24</f>
        <v>9.557175445047374</v>
      </c>
      <c r="M57" s="4"/>
      <c r="P57" s="4"/>
      <c r="Q57" s="4">
        <f t="shared" ref="Q57:Q63" si="21">((G57/C57)-$Q$25)/$Q$24</f>
        <v>8.9473638378476039</v>
      </c>
      <c r="R57" s="4"/>
    </row>
    <row r="58" spans="2:18" x14ac:dyDescent="0.3">
      <c r="B58" s="1" t="s">
        <v>23</v>
      </c>
      <c r="C58" s="2">
        <v>54130329.281613998</v>
      </c>
      <c r="F58" s="2">
        <v>24097.948192896401</v>
      </c>
      <c r="G58" s="2">
        <v>237524784.35219601</v>
      </c>
      <c r="H58" s="2">
        <v>2476.69366250947</v>
      </c>
      <c r="I58" s="2"/>
      <c r="K58" s="4"/>
      <c r="L58" s="5">
        <f t="shared" si="20"/>
        <v>417.04060218349275</v>
      </c>
      <c r="M58" s="4"/>
      <c r="P58" s="4"/>
      <c r="Q58" s="5">
        <f t="shared" si="21"/>
        <v>323.09648257187081</v>
      </c>
      <c r="R58" s="4">
        <f>((H58/C58)-$R$25)/$R$24</f>
        <v>3.590862010969452</v>
      </c>
    </row>
    <row r="59" spans="2:18" x14ac:dyDescent="0.3">
      <c r="B59" s="1" t="s">
        <v>13</v>
      </c>
      <c r="C59" s="2">
        <v>41231335.753927097</v>
      </c>
      <c r="F59" s="2">
        <v>36306247.642847598</v>
      </c>
      <c r="G59" s="2">
        <v>7593935.39752506</v>
      </c>
      <c r="H59" s="2" t="s">
        <v>39</v>
      </c>
      <c r="I59" s="2"/>
      <c r="K59" s="5">
        <f>(F59-$K$25)/$K$24</f>
        <v>461.40953651714034</v>
      </c>
      <c r="L59" s="4">
        <f t="shared" si="20"/>
        <v>8.8209217039672385</v>
      </c>
      <c r="M59" s="4"/>
      <c r="P59" s="5">
        <f>((F59/C59)-$P$25)/$P$24</f>
        <v>472.90394717701986</v>
      </c>
      <c r="Q59" s="4">
        <f t="shared" si="21"/>
        <v>13.95229849760333</v>
      </c>
      <c r="R59" s="4"/>
    </row>
    <row r="60" spans="2:18" x14ac:dyDescent="0.3">
      <c r="B60" s="1" t="s">
        <v>19</v>
      </c>
      <c r="C60" s="2">
        <v>61990218.5831265</v>
      </c>
      <c r="F60" s="2">
        <v>12952.357625176899</v>
      </c>
      <c r="G60" s="2">
        <v>7164013.00306438</v>
      </c>
      <c r="H60" s="2" t="s">
        <v>39</v>
      </c>
      <c r="I60" s="2"/>
      <c r="K60" s="4"/>
      <c r="L60" s="4">
        <f t="shared" si="20"/>
        <v>8.0576366411076208</v>
      </c>
      <c r="M60" s="4"/>
      <c r="P60" s="4"/>
      <c r="Q60" s="4">
        <f t="shared" si="21"/>
        <v>8.9066775031929435</v>
      </c>
      <c r="R60" s="4"/>
    </row>
    <row r="61" spans="2:18" x14ac:dyDescent="0.3">
      <c r="B61" s="1" t="s">
        <v>4</v>
      </c>
      <c r="C61" s="2">
        <v>79399764.241206393</v>
      </c>
      <c r="F61" s="2">
        <v>8944.2854021613803</v>
      </c>
      <c r="G61" s="2">
        <v>10232683.4713801</v>
      </c>
      <c r="H61" s="2">
        <v>116263.681057379</v>
      </c>
      <c r="I61" s="2"/>
      <c r="K61" s="4"/>
      <c r="L61" s="4">
        <f t="shared" si="20"/>
        <v>13.505760212902711</v>
      </c>
      <c r="M61" s="5">
        <f>(H61-$M$25)/$M$24</f>
        <v>84.306320772539848</v>
      </c>
      <c r="P61" s="4"/>
      <c r="Q61" s="4">
        <f t="shared" si="21"/>
        <v>9.8853772067239998</v>
      </c>
      <c r="R61" s="5">
        <f>((H61/C61)-$R$25)/$R$24</f>
        <v>48.400563743800518</v>
      </c>
    </row>
    <row r="62" spans="2:18" x14ac:dyDescent="0.3">
      <c r="B62" s="1" t="s">
        <v>15</v>
      </c>
      <c r="C62" s="2">
        <v>72473152.868190005</v>
      </c>
      <c r="F62" s="2">
        <v>38712603.588651702</v>
      </c>
      <c r="G62" s="2">
        <v>377947774.92868799</v>
      </c>
      <c r="H62" s="2">
        <v>67541.526693957596</v>
      </c>
      <c r="I62" s="2"/>
      <c r="K62" s="5">
        <f>(F62-$K$25)/$K$24</f>
        <v>492.38847331727521</v>
      </c>
      <c r="L62" s="5">
        <f t="shared" si="20"/>
        <v>666.34785523684809</v>
      </c>
      <c r="M62" s="5">
        <f>(H62-$M$25)/$M$24</f>
        <v>47.37712008658162</v>
      </c>
      <c r="P62" s="5">
        <f>((F62/C62)-$P$25)/$P$24</f>
        <v>286.73530664253519</v>
      </c>
      <c r="Q62" s="5">
        <f t="shared" si="21"/>
        <v>383.91193661034549</v>
      </c>
      <c r="R62" s="5">
        <f>((H62/C62)-$R$25)/$R$24</f>
        <v>31.584858373840547</v>
      </c>
    </row>
    <row r="63" spans="2:18" x14ac:dyDescent="0.3">
      <c r="B63" s="1" t="s">
        <v>12</v>
      </c>
      <c r="C63" s="2">
        <v>69732417.414058194</v>
      </c>
      <c r="F63" s="2" t="s">
        <v>39</v>
      </c>
      <c r="G63" s="2">
        <v>7573333.3764174702</v>
      </c>
      <c r="H63" s="2" t="s">
        <v>39</v>
      </c>
      <c r="I63" s="2"/>
      <c r="K63" s="4"/>
      <c r="L63" s="4">
        <f t="shared" si="20"/>
        <v>8.7843448352608107</v>
      </c>
      <c r="M63" s="4"/>
      <c r="P63" s="4"/>
      <c r="Q63" s="4">
        <f t="shared" si="21"/>
        <v>8.394761203590912</v>
      </c>
      <c r="R63" s="4"/>
    </row>
    <row r="64" spans="2:18" x14ac:dyDescent="0.3">
      <c r="B64" s="1"/>
      <c r="C64" s="2"/>
      <c r="F64" t="s">
        <v>41</v>
      </c>
      <c r="G64" t="s">
        <v>42</v>
      </c>
      <c r="H64" t="s">
        <v>43</v>
      </c>
      <c r="I64" s="2"/>
      <c r="K64" t="s">
        <v>41</v>
      </c>
      <c r="L64" t="s">
        <v>42</v>
      </c>
      <c r="M64" t="s">
        <v>43</v>
      </c>
      <c r="P64" t="s">
        <v>41</v>
      </c>
      <c r="Q64" t="s">
        <v>42</v>
      </c>
      <c r="R64" t="s">
        <v>43</v>
      </c>
    </row>
    <row r="65" spans="2:18" x14ac:dyDescent="0.3">
      <c r="B65" s="1" t="s">
        <v>8</v>
      </c>
      <c r="C65" s="2">
        <v>82777896.115608603</v>
      </c>
      <c r="F65" s="2">
        <v>18293.517080661099</v>
      </c>
      <c r="G65" s="2">
        <v>13048214.6668537</v>
      </c>
      <c r="H65" s="2" t="s">
        <v>39</v>
      </c>
      <c r="I65" s="2"/>
      <c r="K65" s="4"/>
      <c r="L65" s="4">
        <f t="shared" ref="L65:L71" si="22">(G65-$L$25)/$L$24</f>
        <v>18.504459822901349</v>
      </c>
      <c r="M65" s="4"/>
      <c r="P65" s="4"/>
      <c r="Q65" s="4">
        <f t="shared" ref="Q65:Q71" si="23">((G65/C65)-$Q$25)/$Q$24</f>
        <v>11.999884681244851</v>
      </c>
      <c r="R65" s="4"/>
    </row>
    <row r="66" spans="2:18" x14ac:dyDescent="0.3">
      <c r="B66" s="1" t="s">
        <v>14</v>
      </c>
      <c r="C66" s="2">
        <v>48313407.294763297</v>
      </c>
      <c r="F66" s="2">
        <v>43438.892324198103</v>
      </c>
      <c r="G66" s="2">
        <v>8084924.5510494597</v>
      </c>
      <c r="H66" s="2">
        <v>9477181.3264837097</v>
      </c>
      <c r="I66" s="2"/>
      <c r="K66" s="4"/>
      <c r="L66" s="5">
        <f t="shared" si="22"/>
        <v>9.6926248107137223</v>
      </c>
      <c r="M66" s="4">
        <f>(H66-$M$25)/$M$24</f>
        <v>7179.4606884169907</v>
      </c>
      <c r="P66" s="4">
        <f>((F66/C66)-$P$25)/$P$24</f>
        <v>0.12559941082829934</v>
      </c>
      <c r="Q66" s="5">
        <f t="shared" si="23"/>
        <v>12.714243908023894</v>
      </c>
      <c r="R66" s="4">
        <f>((H66/C66)-$R$25)/$R$24</f>
        <v>6198.6334802832598</v>
      </c>
    </row>
    <row r="67" spans="2:18" x14ac:dyDescent="0.3">
      <c r="B67" s="1" t="s">
        <v>28</v>
      </c>
      <c r="C67" s="2">
        <v>49122427.952233098</v>
      </c>
      <c r="F67" s="2">
        <v>424274.58538104699</v>
      </c>
      <c r="G67" s="2">
        <v>7731869.0884046201</v>
      </c>
      <c r="H67" s="2" t="s">
        <v>39</v>
      </c>
      <c r="I67" s="2"/>
      <c r="K67" s="5" t="s">
        <v>54</v>
      </c>
      <c r="L67" s="4">
        <f t="shared" si="22"/>
        <v>9.0658094494533454</v>
      </c>
      <c r="M67" s="4"/>
      <c r="P67" s="5">
        <f>((F67/C67)-$P$25)/$P$24</f>
        <v>4.2844643481318103</v>
      </c>
      <c r="Q67" s="4">
        <f t="shared" si="23"/>
        <v>11.983027040581357</v>
      </c>
      <c r="R67" s="4"/>
    </row>
    <row r="68" spans="2:18" x14ac:dyDescent="0.3">
      <c r="B68" s="1" t="s">
        <v>7</v>
      </c>
      <c r="C68" s="2">
        <v>55079737.961042397</v>
      </c>
      <c r="F68" s="2">
        <v>48863.161471686501</v>
      </c>
      <c r="G68" s="2">
        <v>21506587.6745748</v>
      </c>
      <c r="H68" s="2" t="s">
        <v>39</v>
      </c>
      <c r="I68" s="2"/>
      <c r="K68" s="4"/>
      <c r="L68" s="4">
        <f t="shared" si="22"/>
        <v>33.521471860591241</v>
      </c>
      <c r="M68" s="4"/>
      <c r="P68" s="4">
        <f>((F68/C68)-$P$25)/$P$24</f>
        <v>0.11916524241232583</v>
      </c>
      <c r="Q68" s="4">
        <f t="shared" si="23"/>
        <v>29.122129968274024</v>
      </c>
      <c r="R68" s="4"/>
    </row>
    <row r="69" spans="2:18" x14ac:dyDescent="0.3">
      <c r="B69" s="1" t="s">
        <v>18</v>
      </c>
      <c r="C69" s="2">
        <v>57976925.2009762</v>
      </c>
      <c r="F69" s="2">
        <v>35553.304542184298</v>
      </c>
      <c r="G69" s="2">
        <v>5257276.4327347102</v>
      </c>
      <c r="H69" s="2">
        <v>1156.8611867447701</v>
      </c>
      <c r="I69" s="2"/>
      <c r="K69" s="4"/>
      <c r="L69" s="4">
        <f t="shared" si="22"/>
        <v>4.6724127921231249</v>
      </c>
      <c r="M69" s="4"/>
      <c r="P69" s="4">
        <f>((F69/C69)-$P$25)/$P$24</f>
        <v>-2.8047044856926329E-2</v>
      </c>
      <c r="Q69" s="4">
        <f t="shared" si="23"/>
        <v>7.0764456802592379</v>
      </c>
      <c r="R69" s="4">
        <f>((H69/C69)-$R$25)/$R$24</f>
        <v>2.7758550119716103</v>
      </c>
    </row>
    <row r="70" spans="2:18" x14ac:dyDescent="0.3">
      <c r="B70" s="1" t="s">
        <v>26</v>
      </c>
      <c r="C70" s="2">
        <v>70680908.363897398</v>
      </c>
      <c r="F70" s="2">
        <v>480139.49408272398</v>
      </c>
      <c r="G70" s="2">
        <v>8206557.2144700903</v>
      </c>
      <c r="H70" s="2">
        <v>2298.5887839084999</v>
      </c>
      <c r="I70" s="2"/>
      <c r="K70" s="4">
        <f>(F70-$K$25)/$K$24</f>
        <v>0.19151011892271882</v>
      </c>
      <c r="L70" s="4">
        <f t="shared" si="22"/>
        <v>9.9085716800580457</v>
      </c>
      <c r="M70" s="5" t="s">
        <v>54</v>
      </c>
      <c r="P70" s="4">
        <f>((F70/C70)-$P$25)/$P$24</f>
        <v>3.2933708697311559</v>
      </c>
      <c r="Q70" s="4">
        <f t="shared" si="23"/>
        <v>8.9464102363982914</v>
      </c>
      <c r="R70" s="5">
        <f>((H70/C70)-$R$25)/$R$24</f>
        <v>3.1728268024873216</v>
      </c>
    </row>
    <row r="71" spans="2:18" x14ac:dyDescent="0.3">
      <c r="B71" s="1" t="s">
        <v>27</v>
      </c>
      <c r="C71" s="2">
        <v>77171541.412406802</v>
      </c>
      <c r="F71" s="2">
        <v>41550.6271918649</v>
      </c>
      <c r="G71" s="2">
        <v>10239021.0938474</v>
      </c>
      <c r="H71" s="2">
        <v>734.81428980123906</v>
      </c>
      <c r="I71" s="2"/>
      <c r="K71" s="5" t="s">
        <v>54</v>
      </c>
      <c r="L71" s="5">
        <f t="shared" si="22"/>
        <v>13.517012040268908</v>
      </c>
      <c r="M71" s="5" t="s">
        <v>54</v>
      </c>
      <c r="P71" s="5" t="s">
        <v>54</v>
      </c>
      <c r="Q71" s="5">
        <f t="shared" si="23"/>
        <v>10.165061081791993</v>
      </c>
      <c r="R71" s="5">
        <f>((H71/C71)-$R$25)/$R$24</f>
        <v>2.4463202048328982</v>
      </c>
    </row>
    <row r="72" spans="2:18" x14ac:dyDescent="0.3">
      <c r="B72" s="1"/>
      <c r="C72" s="2"/>
      <c r="F72" t="s">
        <v>41</v>
      </c>
      <c r="G72" t="s">
        <v>42</v>
      </c>
      <c r="H72" t="s">
        <v>43</v>
      </c>
      <c r="I72" s="2"/>
      <c r="K72" t="s">
        <v>41</v>
      </c>
      <c r="L72" t="s">
        <v>42</v>
      </c>
      <c r="M72" t="s">
        <v>43</v>
      </c>
      <c r="P72" t="s">
        <v>41</v>
      </c>
      <c r="Q72" t="s">
        <v>42</v>
      </c>
      <c r="R72" t="s">
        <v>43</v>
      </c>
    </row>
    <row r="73" spans="2:18" x14ac:dyDescent="0.3">
      <c r="B73" s="1" t="s">
        <v>1</v>
      </c>
      <c r="C73" s="2">
        <v>72348781.608085603</v>
      </c>
      <c r="F73" s="2">
        <v>7556634.3535121502</v>
      </c>
      <c r="G73" s="2">
        <v>45157032.216847397</v>
      </c>
      <c r="H73" s="2">
        <v>142688.34262581501</v>
      </c>
      <c r="I73" s="2"/>
      <c r="K73" s="4">
        <f t="shared" ref="K73:K80" si="24">(F73-$K$25)/$K$24</f>
        <v>91.29286501157506</v>
      </c>
      <c r="L73" s="4">
        <f t="shared" ref="L73:L80" si="25">(G73-$L$25)/$L$24</f>
        <v>75.510517515568054</v>
      </c>
      <c r="M73" s="4">
        <f t="shared" ref="M73:M80" si="26">(H73-$M$25)/$M$24</f>
        <v>104.33502522678958</v>
      </c>
      <c r="P73" s="4">
        <f>((F73/C73)-$P$25)/$P$24</f>
        <v>55.778754000653812</v>
      </c>
      <c r="Q73" s="4">
        <f t="shared" ref="Q73:Q80" si="27">((G73/C73)-$Q$25)/$Q$24</f>
        <v>46.30770058673135</v>
      </c>
      <c r="R73" s="4">
        <f t="shared" ref="R73:R80" si="28">((H73/C73)-$R$25)/$R$24</f>
        <v>64.446011359115886</v>
      </c>
    </row>
    <row r="74" spans="2:18" x14ac:dyDescent="0.3">
      <c r="B74" s="1" t="s">
        <v>1</v>
      </c>
      <c r="C74" s="2">
        <v>66395444.873913497</v>
      </c>
      <c r="F74" s="2">
        <v>7111180.1739094602</v>
      </c>
      <c r="G74" s="2">
        <v>34878954.896951102</v>
      </c>
      <c r="H74" s="2">
        <v>82954.399206232105</v>
      </c>
      <c r="I74" s="2"/>
      <c r="K74" s="4">
        <f t="shared" si="24"/>
        <v>85.558178544541846</v>
      </c>
      <c r="L74" s="4">
        <f t="shared" si="25"/>
        <v>57.262798870824248</v>
      </c>
      <c r="M74" s="4">
        <f t="shared" si="26"/>
        <v>59.059383927118922</v>
      </c>
      <c r="P74" s="4">
        <f t="shared" ref="P74:P80" si="29">((F74/C74)-$P$25)/$P$24</f>
        <v>57.206327787152887</v>
      </c>
      <c r="Q74" s="4">
        <f t="shared" si="27"/>
        <v>39.039446174172198</v>
      </c>
      <c r="R74" s="4">
        <f t="shared" si="28"/>
        <v>41.61263701364593</v>
      </c>
    </row>
    <row r="75" spans="2:18" x14ac:dyDescent="0.3">
      <c r="B75" s="1" t="s">
        <v>1</v>
      </c>
      <c r="C75" s="2">
        <v>48575561.834650397</v>
      </c>
      <c r="F75" s="2">
        <v>5188570.5681184996</v>
      </c>
      <c r="G75" s="2">
        <v>32766249.270976499</v>
      </c>
      <c r="H75" s="2">
        <v>85715.816754060404</v>
      </c>
      <c r="I75" s="2"/>
      <c r="K75" s="4">
        <f t="shared" si="24"/>
        <v>60.806893692862168</v>
      </c>
      <c r="L75" s="4">
        <f t="shared" si="25"/>
        <v>53.511897156227988</v>
      </c>
      <c r="M75" s="4">
        <f t="shared" si="26"/>
        <v>61.152414174526008</v>
      </c>
      <c r="P75" s="4">
        <f t="shared" si="29"/>
        <v>57.050994860837285</v>
      </c>
      <c r="Q75" s="4">
        <f t="shared" si="27"/>
        <v>50.012895500753501</v>
      </c>
      <c r="R75" s="4">
        <f t="shared" si="28"/>
        <v>57.886852827309184</v>
      </c>
    </row>
    <row r="76" spans="2:18" x14ac:dyDescent="0.3">
      <c r="B76" s="1" t="s">
        <v>1</v>
      </c>
      <c r="C76" s="2">
        <v>51328627.1423418</v>
      </c>
      <c r="F76" s="2">
        <v>5039113.2080837702</v>
      </c>
      <c r="G76" s="2">
        <v>31616529.350469101</v>
      </c>
      <c r="H76" s="2">
        <v>69354.719038109994</v>
      </c>
      <c r="I76" s="2"/>
      <c r="K76" s="4">
        <f t="shared" si="24"/>
        <v>58.882810051410807</v>
      </c>
      <c r="L76" s="4">
        <f t="shared" si="25"/>
        <v>51.470682153003253</v>
      </c>
      <c r="M76" s="4">
        <f t="shared" si="26"/>
        <v>48.751438296322313</v>
      </c>
      <c r="P76" s="4">
        <f t="shared" si="29"/>
        <v>52.406855981102865</v>
      </c>
      <c r="Q76" s="4">
        <f t="shared" si="27"/>
        <v>45.705083012576367</v>
      </c>
      <c r="R76" s="4">
        <f t="shared" si="28"/>
        <v>44.828095844818854</v>
      </c>
    </row>
    <row r="77" spans="2:18" x14ac:dyDescent="0.3">
      <c r="B77" s="1" t="s">
        <v>1</v>
      </c>
      <c r="C77" s="2">
        <v>46834611.6757598</v>
      </c>
      <c r="F77" s="2">
        <v>4895276.9022004399</v>
      </c>
      <c r="G77" s="2">
        <v>40038361.161111698</v>
      </c>
      <c r="H77" s="2">
        <v>74012.109697626394</v>
      </c>
      <c r="I77" s="2"/>
      <c r="K77" s="4">
        <f t="shared" si="24"/>
        <v>57.0310907173305</v>
      </c>
      <c r="L77" s="4">
        <f t="shared" si="25"/>
        <v>66.422818877686908</v>
      </c>
      <c r="M77" s="4">
        <f t="shared" si="26"/>
        <v>52.281530850425675</v>
      </c>
      <c r="P77" s="4">
        <f t="shared" si="29"/>
        <v>55.819246326002641</v>
      </c>
      <c r="Q77" s="4">
        <f t="shared" si="27"/>
        <v>63.275313226629706</v>
      </c>
      <c r="R77" s="4">
        <f t="shared" si="28"/>
        <v>52.065004125369093</v>
      </c>
    </row>
    <row r="78" spans="2:18" x14ac:dyDescent="0.3">
      <c r="B78" s="1" t="s">
        <v>1</v>
      </c>
      <c r="C78" s="2">
        <v>45030764.209534399</v>
      </c>
      <c r="F78" s="2">
        <v>4734592.8550312798</v>
      </c>
      <c r="G78" s="2">
        <v>30852355.2602681</v>
      </c>
      <c r="H78" s="2">
        <v>66550.989062192501</v>
      </c>
      <c r="I78" s="2"/>
      <c r="K78" s="4">
        <f t="shared" si="24"/>
        <v>54.962476990120699</v>
      </c>
      <c r="L78" s="4">
        <f t="shared" si="25"/>
        <v>50.113965973548432</v>
      </c>
      <c r="M78" s="4">
        <f t="shared" si="26"/>
        <v>46.626337132330534</v>
      </c>
      <c r="P78" s="4">
        <f t="shared" si="29"/>
        <v>56.151753469403445</v>
      </c>
      <c r="Q78" s="4">
        <f t="shared" si="27"/>
        <v>50.792231508584187</v>
      </c>
      <c r="R78" s="4">
        <f t="shared" si="28"/>
        <v>48.830742737284012</v>
      </c>
    </row>
    <row r="79" spans="2:18" x14ac:dyDescent="0.3">
      <c r="B79" s="1" t="s">
        <v>1</v>
      </c>
      <c r="C79" s="2">
        <v>44262826.694659799</v>
      </c>
      <c r="F79" s="2">
        <v>4356892.11127376</v>
      </c>
      <c r="G79" s="2">
        <v>27537547.987421401</v>
      </c>
      <c r="H79" s="2">
        <v>80199.205815862806</v>
      </c>
      <c r="I79" s="2"/>
      <c r="K79" s="4">
        <f t="shared" si="24"/>
        <v>50.100034469665459</v>
      </c>
      <c r="L79" s="4">
        <f t="shared" si="25"/>
        <v>44.228850635939018</v>
      </c>
      <c r="M79" s="4">
        <f t="shared" si="26"/>
        <v>56.97107131100109</v>
      </c>
      <c r="P79" s="4">
        <f t="shared" si="29"/>
        <v>52.545930972852609</v>
      </c>
      <c r="Q79" s="4">
        <f t="shared" si="27"/>
        <v>46.159128002488671</v>
      </c>
      <c r="R79" s="4">
        <f t="shared" si="28"/>
        <v>59.380974084874666</v>
      </c>
    </row>
    <row r="80" spans="2:18" x14ac:dyDescent="0.3">
      <c r="B80" s="1" t="s">
        <v>1</v>
      </c>
      <c r="C80" s="2">
        <v>50477875.070295602</v>
      </c>
      <c r="F80" s="2">
        <v>5006920.0424910299</v>
      </c>
      <c r="G80" s="2">
        <v>38474916.5102235</v>
      </c>
      <c r="H80" s="2">
        <v>74151.412406908305</v>
      </c>
      <c r="I80" s="2"/>
      <c r="K80" s="4">
        <f t="shared" si="24"/>
        <v>58.468361788246433</v>
      </c>
      <c r="L80" s="4">
        <f t="shared" si="25"/>
        <v>63.647076176198304</v>
      </c>
      <c r="M80" s="4">
        <f t="shared" si="26"/>
        <v>52.387116035941027</v>
      </c>
      <c r="P80" s="4">
        <f t="shared" si="29"/>
        <v>52.953370987127883</v>
      </c>
      <c r="Q80" s="4">
        <f t="shared" si="27"/>
        <v>56.460140584250453</v>
      </c>
      <c r="R80" s="4">
        <f t="shared" si="28"/>
        <v>48.549219156148602</v>
      </c>
    </row>
    <row r="82" spans="1:18" x14ac:dyDescent="0.3">
      <c r="J82" t="s">
        <v>49</v>
      </c>
      <c r="K82" s="4">
        <f>AVERAGE(K73:K80)</f>
        <v>64.637838908219109</v>
      </c>
      <c r="L82" s="4">
        <f>AVERAGE(L73:L80)</f>
        <v>57.771075919874527</v>
      </c>
      <c r="M82" s="4">
        <f>AVERAGE(M73:M80)</f>
        <v>60.195539619306892</v>
      </c>
      <c r="P82" s="4">
        <f>AVERAGE(P73:P80)</f>
        <v>54.989154298141678</v>
      </c>
      <c r="Q82" s="4">
        <f>AVERAGE(Q73:Q80)</f>
        <v>49.718992324523299</v>
      </c>
      <c r="R82" s="4">
        <f>AVERAGE(R73:R80)</f>
        <v>52.199942143570773</v>
      </c>
    </row>
    <row r="83" spans="1:18" x14ac:dyDescent="0.3">
      <c r="J83" t="s">
        <v>50</v>
      </c>
      <c r="K83" s="4">
        <f>STDEV(K73:K80)</f>
        <v>15.103608734191042</v>
      </c>
      <c r="L83" s="4">
        <f>STDEV(L73:L80)</f>
        <v>10.171282631825324</v>
      </c>
      <c r="M83" s="4">
        <f>STDEV(M73:M80)</f>
        <v>18.514826372050575</v>
      </c>
      <c r="N83" s="4"/>
      <c r="O83" s="4"/>
      <c r="P83" s="4">
        <f>STDEV(P73:P80)</f>
        <v>2.021782120136149</v>
      </c>
      <c r="Q83" s="4">
        <f>STDEV(Q73:Q80)</f>
        <v>7.4155132462517805</v>
      </c>
      <c r="R83" s="4">
        <f>STDEV(R73:R80)</f>
        <v>7.792001605165348</v>
      </c>
    </row>
    <row r="84" spans="1:18" x14ac:dyDescent="0.3">
      <c r="J84" t="s">
        <v>51</v>
      </c>
      <c r="K84" s="7">
        <f>K82/62.5*100</f>
        <v>103.42054225315059</v>
      </c>
      <c r="L84" s="7">
        <f>L82/62.5*100</f>
        <v>92.433721471799245</v>
      </c>
      <c r="M84" s="7">
        <f>M82/62.5*100</f>
        <v>96.312863390891025</v>
      </c>
      <c r="P84" s="7">
        <f>P82/62.5*100</f>
        <v>87.982646877026681</v>
      </c>
      <c r="Q84" s="7">
        <f>Q82/62.5*100</f>
        <v>79.550387719237278</v>
      </c>
      <c r="R84" s="7">
        <f>R82/62.5*100</f>
        <v>83.519907429713243</v>
      </c>
    </row>
    <row r="88" spans="1:18" x14ac:dyDescent="0.3">
      <c r="B88" s="11" t="s">
        <v>41</v>
      </c>
      <c r="C88" s="11" t="s">
        <v>42</v>
      </c>
      <c r="D88" s="11" t="s">
        <v>43</v>
      </c>
      <c r="I88" s="11" t="s">
        <v>41</v>
      </c>
      <c r="J88" s="11" t="s">
        <v>42</v>
      </c>
      <c r="K88" s="11" t="s">
        <v>43</v>
      </c>
      <c r="L88" s="11" t="s">
        <v>66</v>
      </c>
      <c r="N88" s="1"/>
      <c r="O88" s="15" t="s">
        <v>41</v>
      </c>
      <c r="P88" s="15" t="s">
        <v>42</v>
      </c>
      <c r="Q88" s="15" t="s">
        <v>43</v>
      </c>
      <c r="R88" s="15" t="s">
        <v>66</v>
      </c>
    </row>
    <row r="89" spans="1:18" x14ac:dyDescent="0.3">
      <c r="A89" s="1" t="s">
        <v>24</v>
      </c>
      <c r="B89" s="11"/>
      <c r="C89" s="11">
        <v>5.3447612795323582</v>
      </c>
      <c r="D89" s="11"/>
      <c r="H89" t="s">
        <v>58</v>
      </c>
      <c r="I89" s="12">
        <v>396.4937361780382</v>
      </c>
      <c r="J89" s="12">
        <v>298.00382164837345</v>
      </c>
      <c r="K89" s="12">
        <v>29.848116579997825</v>
      </c>
      <c r="N89" s="13" t="s">
        <v>68</v>
      </c>
      <c r="O89" s="12">
        <v>396.4937361780382</v>
      </c>
      <c r="P89" s="12">
        <v>298.00382164837345</v>
      </c>
      <c r="Q89" s="12">
        <v>29.848116579997825</v>
      </c>
      <c r="R89">
        <v>71.8</v>
      </c>
    </row>
    <row r="90" spans="1:18" x14ac:dyDescent="0.3">
      <c r="A90" s="1" t="s">
        <v>3</v>
      </c>
      <c r="B90" s="11"/>
      <c r="C90" s="12">
        <v>298.00382164837345</v>
      </c>
      <c r="D90" s="11"/>
      <c r="H90" t="s">
        <v>59</v>
      </c>
      <c r="I90" s="12">
        <v>277.78378096978014</v>
      </c>
      <c r="J90" s="12">
        <v>279.54366429548998</v>
      </c>
      <c r="K90" s="12">
        <v>14.345562786033094</v>
      </c>
      <c r="N90" s="13" t="s">
        <v>69</v>
      </c>
      <c r="O90" s="12">
        <v>196.01224499746365</v>
      </c>
      <c r="P90" s="12">
        <v>801.53949167941505</v>
      </c>
      <c r="Q90" s="12">
        <v>5.6148260833589667</v>
      </c>
      <c r="R90">
        <v>121.5</v>
      </c>
    </row>
    <row r="91" spans="1:18" x14ac:dyDescent="0.3">
      <c r="A91" s="1" t="s">
        <v>17</v>
      </c>
      <c r="B91" s="12">
        <v>396.4937361780382</v>
      </c>
      <c r="C91" s="11">
        <v>12.383437760839263</v>
      </c>
      <c r="D91" s="11">
        <v>8.4667233681489833</v>
      </c>
      <c r="I91" s="11" t="s">
        <v>41</v>
      </c>
      <c r="J91" s="11" t="s">
        <v>42</v>
      </c>
      <c r="K91" s="11" t="s">
        <v>43</v>
      </c>
      <c r="N91" s="13" t="s">
        <v>70</v>
      </c>
      <c r="O91" s="12">
        <v>628.96224974543645</v>
      </c>
      <c r="P91" s="12">
        <v>429.71832182058819</v>
      </c>
      <c r="Q91" s="12">
        <v>64.37274977925469</v>
      </c>
      <c r="R91">
        <v>119.6</v>
      </c>
    </row>
    <row r="92" spans="1:18" x14ac:dyDescent="0.3">
      <c r="A92" s="1" t="s">
        <v>21</v>
      </c>
      <c r="B92" s="11"/>
      <c r="C92" s="11">
        <v>10.728690316338739</v>
      </c>
      <c r="D92" s="11">
        <v>4.8410493306865527</v>
      </c>
      <c r="H92" t="s">
        <v>60</v>
      </c>
      <c r="I92" s="12">
        <v>196.01224499746365</v>
      </c>
      <c r="J92" s="12">
        <v>801.53949167941505</v>
      </c>
      <c r="K92" s="12">
        <v>5.6148260833589667</v>
      </c>
      <c r="N92" s="13" t="s">
        <v>71</v>
      </c>
      <c r="O92" s="12">
        <v>5.6983375830153085</v>
      </c>
      <c r="P92" s="12">
        <v>16.909944397671779</v>
      </c>
      <c r="Q92" s="12" t="s">
        <v>54</v>
      </c>
      <c r="R92" t="s">
        <v>54</v>
      </c>
    </row>
    <row r="93" spans="1:18" x14ac:dyDescent="0.3">
      <c r="A93" s="1" t="s">
        <v>16</v>
      </c>
      <c r="B93" s="11">
        <v>9.3630621521084076E-3</v>
      </c>
      <c r="C93" s="11">
        <v>6.8711565882545207</v>
      </c>
      <c r="D93" s="12">
        <v>29.848116579997825</v>
      </c>
      <c r="H93" t="s">
        <v>61</v>
      </c>
      <c r="I93" s="12">
        <v>105.97915096507909</v>
      </c>
      <c r="J93" s="12">
        <v>88.251392972042339</v>
      </c>
      <c r="K93" s="12">
        <v>32.117883668926147</v>
      </c>
      <c r="N93" s="14"/>
    </row>
    <row r="94" spans="1:18" x14ac:dyDescent="0.3">
      <c r="A94" s="1" t="s">
        <v>6</v>
      </c>
      <c r="B94" s="12">
        <v>277.78378096978014</v>
      </c>
      <c r="C94" s="12">
        <v>279.54366429548998</v>
      </c>
      <c r="D94" s="12">
        <v>14.345562786033094</v>
      </c>
      <c r="I94" s="11" t="s">
        <v>41</v>
      </c>
      <c r="J94" s="11" t="s">
        <v>42</v>
      </c>
      <c r="K94" s="11" t="s">
        <v>43</v>
      </c>
      <c r="N94" s="14"/>
    </row>
    <row r="95" spans="1:18" x14ac:dyDescent="0.3">
      <c r="A95" s="1" t="s">
        <v>10</v>
      </c>
      <c r="B95" s="11"/>
      <c r="C95" s="11">
        <v>8.5735665740893054</v>
      </c>
      <c r="D95" s="11">
        <v>3.6872187238336895</v>
      </c>
      <c r="H95" t="s">
        <v>62</v>
      </c>
      <c r="I95" s="12">
        <v>628.96224974543645</v>
      </c>
      <c r="J95" s="12">
        <v>429.71832182058819</v>
      </c>
      <c r="K95" s="12">
        <v>64.37274977925469</v>
      </c>
      <c r="N95" s="14"/>
    </row>
    <row r="96" spans="1:18" x14ac:dyDescent="0.3">
      <c r="A96" s="1"/>
      <c r="B96" s="11" t="s">
        <v>41</v>
      </c>
      <c r="C96" s="11" t="s">
        <v>42</v>
      </c>
      <c r="D96" s="11" t="s">
        <v>43</v>
      </c>
      <c r="H96" t="s">
        <v>63</v>
      </c>
      <c r="I96" s="12">
        <v>381.35795783457183</v>
      </c>
      <c r="J96" s="12">
        <v>510.60287569175955</v>
      </c>
      <c r="K96" s="12">
        <v>42.007861637207931</v>
      </c>
      <c r="N96" s="13"/>
      <c r="O96" s="15" t="s">
        <v>41</v>
      </c>
      <c r="P96" s="15" t="s">
        <v>42</v>
      </c>
      <c r="Q96" s="15" t="s">
        <v>43</v>
      </c>
      <c r="R96" s="15" t="s">
        <v>66</v>
      </c>
    </row>
    <row r="97" spans="1:18" x14ac:dyDescent="0.3">
      <c r="A97" s="1" t="s">
        <v>9</v>
      </c>
      <c r="B97" s="12">
        <v>196.01224499746365</v>
      </c>
      <c r="C97" s="11">
        <v>12.54717530313761</v>
      </c>
      <c r="D97" s="11"/>
      <c r="I97" s="11" t="s">
        <v>41</v>
      </c>
      <c r="J97" s="11" t="s">
        <v>42</v>
      </c>
      <c r="K97" s="11" t="s">
        <v>43</v>
      </c>
      <c r="N97" s="13" t="s">
        <v>68</v>
      </c>
      <c r="O97" s="12">
        <v>277.78378096978014</v>
      </c>
      <c r="P97" s="12">
        <v>279.54366429548998</v>
      </c>
      <c r="Q97" s="12">
        <v>14.345562786033094</v>
      </c>
      <c r="R97">
        <v>10.7</v>
      </c>
    </row>
    <row r="98" spans="1:18" x14ac:dyDescent="0.3">
      <c r="A98" s="1" t="s">
        <v>11</v>
      </c>
      <c r="B98" s="11"/>
      <c r="C98" s="12">
        <v>801.53949167941505</v>
      </c>
      <c r="D98" s="11">
        <v>4.8366159604473378</v>
      </c>
      <c r="H98" t="s">
        <v>64</v>
      </c>
      <c r="I98" s="12">
        <v>5.6983375830153085</v>
      </c>
      <c r="J98" s="12">
        <v>16.909944397671779</v>
      </c>
      <c r="K98" s="12" t="s">
        <v>54</v>
      </c>
      <c r="N98" s="13" t="s">
        <v>69</v>
      </c>
      <c r="O98" s="12">
        <v>105.97915096507909</v>
      </c>
      <c r="P98" s="12">
        <v>88.251392972042339</v>
      </c>
      <c r="Q98" s="12">
        <v>32.117883668926147</v>
      </c>
      <c r="R98">
        <v>34.5</v>
      </c>
    </row>
    <row r="99" spans="1:18" x14ac:dyDescent="0.3">
      <c r="A99" s="1" t="s">
        <v>5</v>
      </c>
      <c r="B99" s="11"/>
      <c r="C99" s="11">
        <v>25.240613393815327</v>
      </c>
      <c r="D99" s="11"/>
      <c r="H99" t="s">
        <v>65</v>
      </c>
      <c r="I99" s="12" t="s">
        <v>54</v>
      </c>
      <c r="J99" s="12">
        <v>13.519531238783351</v>
      </c>
      <c r="K99" s="12" t="s">
        <v>54</v>
      </c>
      <c r="N99" s="13" t="s">
        <v>70</v>
      </c>
      <c r="O99" s="12">
        <v>381.35795783457183</v>
      </c>
      <c r="P99" s="12">
        <v>510.60287569175955</v>
      </c>
      <c r="Q99" s="12">
        <v>42.007861637207931</v>
      </c>
      <c r="R99">
        <v>294.7</v>
      </c>
    </row>
    <row r="100" spans="1:18" x14ac:dyDescent="0.3">
      <c r="A100" s="1" t="s">
        <v>22</v>
      </c>
      <c r="B100" s="11"/>
      <c r="C100" s="11">
        <v>48.837742931581872</v>
      </c>
      <c r="D100" s="12">
        <v>5.6148260833589667</v>
      </c>
      <c r="N100" s="13" t="s">
        <v>71</v>
      </c>
      <c r="O100" s="12" t="s">
        <v>54</v>
      </c>
      <c r="P100" s="12">
        <v>13.519531238783351</v>
      </c>
      <c r="Q100" s="12" t="s">
        <v>54</v>
      </c>
      <c r="R100" t="s">
        <v>54</v>
      </c>
    </row>
    <row r="101" spans="1:18" x14ac:dyDescent="0.3">
      <c r="A101" s="1" t="s">
        <v>25</v>
      </c>
      <c r="B101" s="12">
        <v>105.97915096507909</v>
      </c>
      <c r="C101" s="12">
        <v>88.251392972042339</v>
      </c>
      <c r="D101" s="12">
        <v>32.117883668926147</v>
      </c>
    </row>
    <row r="102" spans="1:18" x14ac:dyDescent="0.3">
      <c r="A102" s="1" t="s">
        <v>2</v>
      </c>
      <c r="B102" s="11"/>
      <c r="C102" s="11">
        <v>89.489462532077098</v>
      </c>
      <c r="D102" s="11">
        <v>3.2480780841436561</v>
      </c>
    </row>
    <row r="103" spans="1:18" x14ac:dyDescent="0.3">
      <c r="A103" s="1" t="s">
        <v>2</v>
      </c>
      <c r="B103" s="11"/>
      <c r="C103" s="11">
        <v>34.489377060224825</v>
      </c>
      <c r="D103" s="11"/>
    </row>
    <row r="104" spans="1:18" x14ac:dyDescent="0.3">
      <c r="A104" s="1"/>
      <c r="B104" s="11" t="s">
        <v>41</v>
      </c>
      <c r="C104" s="11" t="s">
        <v>42</v>
      </c>
      <c r="D104" s="11" t="s">
        <v>43</v>
      </c>
    </row>
    <row r="105" spans="1:18" x14ac:dyDescent="0.3">
      <c r="A105" s="1" t="s">
        <v>20</v>
      </c>
      <c r="B105" s="11"/>
      <c r="C105" s="11">
        <v>11.899993904337315</v>
      </c>
      <c r="D105" s="11"/>
    </row>
    <row r="106" spans="1:18" x14ac:dyDescent="0.3">
      <c r="A106" s="1" t="s">
        <v>23</v>
      </c>
      <c r="B106" s="11"/>
      <c r="C106" s="12">
        <v>429.71832182058819</v>
      </c>
      <c r="D106" s="11">
        <v>4.7758464745893718</v>
      </c>
    </row>
    <row r="107" spans="1:18" x14ac:dyDescent="0.3">
      <c r="A107" s="1" t="s">
        <v>13</v>
      </c>
      <c r="B107" s="12">
        <v>628.96224974543645</v>
      </c>
      <c r="C107" s="11">
        <v>18.556557001812429</v>
      </c>
      <c r="D107" s="11"/>
    </row>
    <row r="108" spans="1:18" x14ac:dyDescent="0.3">
      <c r="A108" s="1" t="s">
        <v>19</v>
      </c>
      <c r="B108" s="11"/>
      <c r="C108" s="11">
        <v>11.845881079246615</v>
      </c>
      <c r="D108" s="11"/>
    </row>
    <row r="109" spans="1:18" x14ac:dyDescent="0.3">
      <c r="A109" s="1" t="s">
        <v>4</v>
      </c>
      <c r="B109" s="11"/>
      <c r="C109" s="11">
        <v>13.14755168494292</v>
      </c>
      <c r="D109" s="12">
        <v>64.37274977925469</v>
      </c>
    </row>
    <row r="110" spans="1:18" x14ac:dyDescent="0.3">
      <c r="A110" s="1" t="s">
        <v>15</v>
      </c>
      <c r="B110" s="12">
        <v>381.35795783457183</v>
      </c>
      <c r="C110" s="12">
        <v>510.60287569175955</v>
      </c>
      <c r="D110" s="12">
        <v>42.007861637207931</v>
      </c>
    </row>
    <row r="111" spans="1:18" x14ac:dyDescent="0.3">
      <c r="A111" s="1" t="s">
        <v>12</v>
      </c>
      <c r="B111" s="11"/>
      <c r="C111" s="11">
        <v>11.165032400775914</v>
      </c>
      <c r="D111" s="11"/>
    </row>
    <row r="112" spans="1:18" x14ac:dyDescent="0.3">
      <c r="A112" s="1"/>
      <c r="B112" s="11" t="s">
        <v>41</v>
      </c>
      <c r="C112" s="11" t="s">
        <v>42</v>
      </c>
      <c r="D112" s="11" t="s">
        <v>43</v>
      </c>
    </row>
    <row r="113" spans="1:4" x14ac:dyDescent="0.3">
      <c r="A113" s="1" t="s">
        <v>8</v>
      </c>
      <c r="B113" s="11"/>
      <c r="C113" s="11">
        <v>15.959846626055652</v>
      </c>
      <c r="D113" s="11"/>
    </row>
    <row r="114" spans="1:4" x14ac:dyDescent="0.3">
      <c r="A114" s="1" t="s">
        <v>14</v>
      </c>
      <c r="B114" s="11">
        <v>0.16704721640163814</v>
      </c>
      <c r="C114" s="12">
        <v>16.909944397671779</v>
      </c>
      <c r="D114" s="11">
        <v>8244.1825287767351</v>
      </c>
    </row>
    <row r="115" spans="1:4" x14ac:dyDescent="0.3">
      <c r="A115" s="1" t="s">
        <v>28</v>
      </c>
      <c r="B115" s="12">
        <v>5.6983375830153085</v>
      </c>
      <c r="C115" s="11">
        <v>15.937425963973205</v>
      </c>
      <c r="D115" s="11"/>
    </row>
    <row r="116" spans="1:4" x14ac:dyDescent="0.3">
      <c r="A116" s="1" t="s">
        <v>7</v>
      </c>
      <c r="B116" s="11">
        <v>0.15848977240839338</v>
      </c>
      <c r="C116" s="11">
        <v>38.732432857804454</v>
      </c>
      <c r="D116" s="11"/>
    </row>
    <row r="117" spans="1:4" x14ac:dyDescent="0.3">
      <c r="A117" s="1" t="s">
        <v>18</v>
      </c>
      <c r="B117" s="11">
        <v>-3.7302569659712022E-2</v>
      </c>
      <c r="C117" s="11">
        <v>9.4116727547447869</v>
      </c>
      <c r="D117" s="11">
        <v>3.6918871659222421</v>
      </c>
    </row>
    <row r="118" spans="1:4" x14ac:dyDescent="0.3">
      <c r="A118" s="1" t="s">
        <v>26</v>
      </c>
      <c r="B118" s="11">
        <v>4.3801832567424377</v>
      </c>
      <c r="C118" s="11">
        <v>11.898725614409727</v>
      </c>
      <c r="D118" s="12">
        <v>4.2198596473081382</v>
      </c>
    </row>
    <row r="119" spans="1:4" x14ac:dyDescent="0.3">
      <c r="A119" s="1" t="s">
        <v>27</v>
      </c>
      <c r="B119" s="12" t="s">
        <v>54</v>
      </c>
      <c r="C119" s="12">
        <v>13.519531238783351</v>
      </c>
      <c r="D119" s="12">
        <v>3.2536058724277548</v>
      </c>
    </row>
  </sheetData>
  <sortState xmlns:xlrd2="http://schemas.microsoft.com/office/spreadsheetml/2017/richdata2" ref="B29:R72">
    <sortCondition ref="B29:B72"/>
  </sortState>
  <mergeCells count="3">
    <mergeCell ref="P1:R1"/>
    <mergeCell ref="J39:M39"/>
    <mergeCell ref="O39:R3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Run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U.S. EPA User or Contractor</dc:creator>
  <cp:lastModifiedBy>David Brew</cp:lastModifiedBy>
  <dcterms:created xsi:type="dcterms:W3CDTF">2018-02-16T13:58:21Z</dcterms:created>
  <dcterms:modified xsi:type="dcterms:W3CDTF">2019-03-04T01:24:54Z</dcterms:modified>
</cp:coreProperties>
</file>