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r505\Desktop\PhD October 2018\PhD thesis, publications\thesis and papers\Papers for publication-chapters\TriCosm Reproducibility - chapter 4\Sumission ET&amp;C\ETCJ-Oct-18-00586\"/>
    </mc:Choice>
  </mc:AlternateContent>
  <bookViews>
    <workbookView xWindow="480" yWindow="1716" windowWidth="12432" windowHeight="5412" tabRatio="688"/>
  </bookViews>
  <sheets>
    <sheet name="Algal concentrations" sheetId="1" r:id="rId1"/>
    <sheet name="pH values" sheetId="8" r:id="rId2"/>
    <sheet name="GR daily (excl d0)" sheetId="25" r:id="rId3"/>
  </sheets>
  <calcPr calcId="162913"/>
</workbook>
</file>

<file path=xl/calcChain.xml><?xml version="1.0" encoding="utf-8"?>
<calcChain xmlns="http://schemas.openxmlformats.org/spreadsheetml/2006/main">
  <c r="O2" i="8" l="1"/>
  <c r="M169" i="25" l="1"/>
  <c r="M170" i="25"/>
  <c r="N170" i="25"/>
  <c r="O170" i="25"/>
  <c r="S316" i="25"/>
  <c r="T318" i="25"/>
  <c r="S318" i="25"/>
  <c r="R318" i="25"/>
  <c r="Q318" i="25"/>
  <c r="P318" i="25"/>
  <c r="O318" i="25"/>
  <c r="N318" i="25"/>
  <c r="M318" i="25"/>
  <c r="T317" i="25"/>
  <c r="S317" i="25"/>
  <c r="R317" i="25"/>
  <c r="Q317" i="25"/>
  <c r="P317" i="25"/>
  <c r="O317" i="25"/>
  <c r="N317" i="25"/>
  <c r="M317" i="25"/>
  <c r="T316" i="25"/>
  <c r="R316" i="25"/>
  <c r="Q316" i="25"/>
  <c r="P316" i="25"/>
  <c r="O316" i="25"/>
  <c r="N316" i="25"/>
  <c r="M316" i="25"/>
  <c r="T315" i="25"/>
  <c r="S315" i="25"/>
  <c r="R315" i="25"/>
  <c r="Q315" i="25"/>
  <c r="P315" i="25"/>
  <c r="O315" i="25"/>
  <c r="N315" i="25"/>
  <c r="M315" i="25"/>
  <c r="T314" i="25"/>
  <c r="S314" i="25"/>
  <c r="R314" i="25"/>
  <c r="Q314" i="25"/>
  <c r="P314" i="25"/>
  <c r="O314" i="25"/>
  <c r="N314" i="25"/>
  <c r="M314" i="25"/>
  <c r="O312" i="25"/>
  <c r="N312" i="25"/>
  <c r="M312" i="25"/>
  <c r="O311" i="25"/>
  <c r="N311" i="25"/>
  <c r="M311" i="25"/>
  <c r="O310" i="25"/>
  <c r="N310" i="25"/>
  <c r="M310" i="25"/>
  <c r="O308" i="25"/>
  <c r="N308" i="25"/>
  <c r="M308" i="25"/>
  <c r="O307" i="25"/>
  <c r="N307" i="25"/>
  <c r="M307" i="25"/>
  <c r="O306" i="25"/>
  <c r="N306" i="25"/>
  <c r="M306" i="25"/>
  <c r="O304" i="25"/>
  <c r="N304" i="25"/>
  <c r="M304" i="25"/>
  <c r="O303" i="25"/>
  <c r="N303" i="25"/>
  <c r="M303" i="25"/>
  <c r="O302" i="25"/>
  <c r="N302" i="25"/>
  <c r="M302" i="25"/>
  <c r="O300" i="25"/>
  <c r="X300" i="25" s="1"/>
  <c r="Y300" i="25" s="1"/>
  <c r="W300" i="25" s="1"/>
  <c r="N300" i="25"/>
  <c r="M300" i="25"/>
  <c r="O299" i="25"/>
  <c r="N299" i="25"/>
  <c r="X299" i="25" s="1"/>
  <c r="Y299" i="25" s="1"/>
  <c r="W299" i="25" s="1"/>
  <c r="M299" i="25"/>
  <c r="O298" i="25"/>
  <c r="N298" i="25"/>
  <c r="M298" i="25"/>
  <c r="O296" i="25"/>
  <c r="N296" i="25"/>
  <c r="M296" i="25"/>
  <c r="O295" i="25"/>
  <c r="N295" i="25"/>
  <c r="M295" i="25"/>
  <c r="O294" i="25"/>
  <c r="N294" i="25"/>
  <c r="M294" i="25"/>
  <c r="O293" i="25"/>
  <c r="N293" i="25"/>
  <c r="M293" i="25"/>
  <c r="O291" i="25"/>
  <c r="N291" i="25"/>
  <c r="M291" i="25"/>
  <c r="U291" i="25" s="1"/>
  <c r="O290" i="25"/>
  <c r="N290" i="25"/>
  <c r="M290" i="25"/>
  <c r="O289" i="25"/>
  <c r="N289" i="25"/>
  <c r="M289" i="25"/>
  <c r="O288" i="25"/>
  <c r="N288" i="25"/>
  <c r="M288" i="25"/>
  <c r="O286" i="25"/>
  <c r="N286" i="25"/>
  <c r="M286" i="25"/>
  <c r="O285" i="25"/>
  <c r="N285" i="25"/>
  <c r="M285" i="25"/>
  <c r="O284" i="25"/>
  <c r="N284" i="25"/>
  <c r="M284" i="25"/>
  <c r="O283" i="25"/>
  <c r="N283" i="25"/>
  <c r="M283" i="25"/>
  <c r="X282" i="25"/>
  <c r="O281" i="25"/>
  <c r="N281" i="25"/>
  <c r="M281" i="25"/>
  <c r="O280" i="25"/>
  <c r="N280" i="25"/>
  <c r="M280" i="25"/>
  <c r="V280" i="25" s="1"/>
  <c r="O279" i="25"/>
  <c r="N279" i="25"/>
  <c r="M279" i="25"/>
  <c r="O278" i="25"/>
  <c r="N278" i="25"/>
  <c r="M278" i="25"/>
  <c r="X277" i="25"/>
  <c r="O276" i="25"/>
  <c r="N276" i="25"/>
  <c r="M276" i="25"/>
  <c r="O275" i="25"/>
  <c r="N275" i="25"/>
  <c r="M275" i="25"/>
  <c r="O274" i="25"/>
  <c r="N274" i="25"/>
  <c r="M274" i="25"/>
  <c r="O273" i="25"/>
  <c r="N273" i="25"/>
  <c r="M273" i="25"/>
  <c r="O271" i="25"/>
  <c r="N271" i="25"/>
  <c r="M271" i="25"/>
  <c r="O270" i="25"/>
  <c r="N270" i="25"/>
  <c r="M270" i="25"/>
  <c r="O269" i="25"/>
  <c r="N269" i="25"/>
  <c r="M269" i="25"/>
  <c r="O268" i="25"/>
  <c r="N268" i="25"/>
  <c r="M268" i="25"/>
  <c r="X267" i="25"/>
  <c r="O266" i="25"/>
  <c r="N266" i="25"/>
  <c r="M266" i="25"/>
  <c r="O265" i="25"/>
  <c r="N265" i="25"/>
  <c r="M265" i="25"/>
  <c r="O264" i="25"/>
  <c r="N264" i="25"/>
  <c r="M264" i="25"/>
  <c r="O263" i="25"/>
  <c r="N263" i="25"/>
  <c r="M263" i="25"/>
  <c r="O261" i="25"/>
  <c r="N261" i="25"/>
  <c r="M261" i="25"/>
  <c r="U261" i="25" s="1"/>
  <c r="O260" i="25"/>
  <c r="N260" i="25"/>
  <c r="M260" i="25"/>
  <c r="X260" i="25" s="1"/>
  <c r="Y260" i="25" s="1"/>
  <c r="W260" i="25" s="1"/>
  <c r="O259" i="25"/>
  <c r="X259" i="25" s="1"/>
  <c r="Y259" i="25" s="1"/>
  <c r="W259" i="25" s="1"/>
  <c r="N259" i="25"/>
  <c r="M259" i="25"/>
  <c r="O258" i="25"/>
  <c r="N258" i="25"/>
  <c r="M258" i="25"/>
  <c r="X257" i="25"/>
  <c r="O256" i="25"/>
  <c r="N256" i="25"/>
  <c r="M256" i="25"/>
  <c r="O255" i="25"/>
  <c r="N255" i="25"/>
  <c r="M255" i="25"/>
  <c r="O254" i="25"/>
  <c r="N254" i="25"/>
  <c r="M254" i="25"/>
  <c r="O253" i="25"/>
  <c r="N253" i="25"/>
  <c r="M253" i="25"/>
  <c r="X252" i="25"/>
  <c r="O251" i="25"/>
  <c r="N251" i="25"/>
  <c r="M251" i="25"/>
  <c r="O250" i="25"/>
  <c r="N250" i="25"/>
  <c r="M250" i="25"/>
  <c r="O249" i="25"/>
  <c r="N249" i="25"/>
  <c r="M249" i="25"/>
  <c r="O248" i="25"/>
  <c r="N248" i="25"/>
  <c r="M248" i="25"/>
  <c r="X247" i="25"/>
  <c r="O246" i="25"/>
  <c r="X246" i="25" s="1"/>
  <c r="Y246" i="25" s="1"/>
  <c r="W246" i="25" s="1"/>
  <c r="N246" i="25"/>
  <c r="M246" i="25"/>
  <c r="O245" i="25"/>
  <c r="N245" i="25"/>
  <c r="M245" i="25"/>
  <c r="V245" i="25" s="1"/>
  <c r="O244" i="25"/>
  <c r="N244" i="25"/>
  <c r="M244" i="25"/>
  <c r="O243" i="25"/>
  <c r="N243" i="25"/>
  <c r="M243" i="25"/>
  <c r="X242" i="25"/>
  <c r="O241" i="25"/>
  <c r="N241" i="25"/>
  <c r="M241" i="25"/>
  <c r="O240" i="25"/>
  <c r="N240" i="25"/>
  <c r="M240" i="25"/>
  <c r="U240" i="25" s="1"/>
  <c r="O239" i="25"/>
  <c r="N239" i="25"/>
  <c r="M239" i="25"/>
  <c r="X239" i="25" s="1"/>
  <c r="Y239" i="25" s="1"/>
  <c r="W239" i="25" s="1"/>
  <c r="O238" i="25"/>
  <c r="N238" i="25"/>
  <c r="M238" i="25"/>
  <c r="X237" i="25"/>
  <c r="O236" i="25"/>
  <c r="N236" i="25"/>
  <c r="M236" i="25"/>
  <c r="V235" i="25"/>
  <c r="O235" i="25"/>
  <c r="N235" i="25"/>
  <c r="M235" i="25"/>
  <c r="O234" i="25"/>
  <c r="N234" i="25"/>
  <c r="M234" i="25"/>
  <c r="O233" i="25"/>
  <c r="N233" i="25"/>
  <c r="M233" i="25"/>
  <c r="X232" i="25"/>
  <c r="O231" i="25"/>
  <c r="N231" i="25"/>
  <c r="M231" i="25"/>
  <c r="O230" i="25"/>
  <c r="N230" i="25"/>
  <c r="M230" i="25"/>
  <c r="U230" i="25" s="1"/>
  <c r="O229" i="25"/>
  <c r="N229" i="25"/>
  <c r="M229" i="25"/>
  <c r="O228" i="25"/>
  <c r="N228" i="25"/>
  <c r="M228" i="25"/>
  <c r="X227" i="25"/>
  <c r="O226" i="25"/>
  <c r="N226" i="25"/>
  <c r="M226" i="25"/>
  <c r="O225" i="25"/>
  <c r="N225" i="25"/>
  <c r="M225" i="25"/>
  <c r="U225" i="25" s="1"/>
  <c r="O224" i="25"/>
  <c r="N224" i="25"/>
  <c r="M224" i="25"/>
  <c r="O223" i="25"/>
  <c r="N223" i="25"/>
  <c r="M223" i="25"/>
  <c r="X222" i="25"/>
  <c r="O221" i="25"/>
  <c r="N221" i="25"/>
  <c r="M221" i="25"/>
  <c r="O220" i="25"/>
  <c r="N220" i="25"/>
  <c r="M220" i="25"/>
  <c r="O219" i="25"/>
  <c r="N219" i="25"/>
  <c r="M219" i="25"/>
  <c r="X219" i="25" s="1"/>
  <c r="Y219" i="25" s="1"/>
  <c r="W219" i="25" s="1"/>
  <c r="O218" i="25"/>
  <c r="N218" i="25"/>
  <c r="M218" i="25"/>
  <c r="X217" i="25"/>
  <c r="O216" i="25"/>
  <c r="N216" i="25"/>
  <c r="M216" i="25"/>
  <c r="O215" i="25"/>
  <c r="N215" i="25"/>
  <c r="M215" i="25"/>
  <c r="O214" i="25"/>
  <c r="N214" i="25"/>
  <c r="M214" i="25"/>
  <c r="O213" i="25"/>
  <c r="N213" i="25"/>
  <c r="M213" i="25"/>
  <c r="X212" i="25"/>
  <c r="O211" i="25"/>
  <c r="N211" i="25"/>
  <c r="M211" i="25"/>
  <c r="O210" i="25"/>
  <c r="N210" i="25"/>
  <c r="M210" i="25"/>
  <c r="O209" i="25"/>
  <c r="N209" i="25"/>
  <c r="M209" i="25"/>
  <c r="O208" i="25"/>
  <c r="N208" i="25"/>
  <c r="M208" i="25"/>
  <c r="X207" i="25"/>
  <c r="R206" i="25"/>
  <c r="Q206" i="25"/>
  <c r="P206" i="25"/>
  <c r="O206" i="25"/>
  <c r="N206" i="25"/>
  <c r="X206" i="25" s="1"/>
  <c r="Y206" i="25" s="1"/>
  <c r="W206" i="25" s="1"/>
  <c r="M206" i="25"/>
  <c r="R205" i="25"/>
  <c r="Q205" i="25"/>
  <c r="P205" i="25"/>
  <c r="O205" i="25"/>
  <c r="N205" i="25"/>
  <c r="M205" i="25"/>
  <c r="R204" i="25"/>
  <c r="Q204" i="25"/>
  <c r="P204" i="25"/>
  <c r="O204" i="25"/>
  <c r="N204" i="25"/>
  <c r="M204" i="25"/>
  <c r="R203" i="25"/>
  <c r="Q203" i="25"/>
  <c r="P203" i="25"/>
  <c r="O203" i="25"/>
  <c r="N203" i="25"/>
  <c r="M203" i="25"/>
  <c r="X202" i="25"/>
  <c r="R201" i="25"/>
  <c r="Q201" i="25"/>
  <c r="P201" i="25"/>
  <c r="O201" i="25"/>
  <c r="N201" i="25"/>
  <c r="M201" i="25"/>
  <c r="R200" i="25"/>
  <c r="Q200" i="25"/>
  <c r="P200" i="25"/>
  <c r="O200" i="25"/>
  <c r="N200" i="25"/>
  <c r="M200" i="25"/>
  <c r="V200" i="25" s="1"/>
  <c r="R199" i="25"/>
  <c r="Q199" i="25"/>
  <c r="P199" i="25"/>
  <c r="O199" i="25"/>
  <c r="N199" i="25"/>
  <c r="X199" i="25" s="1"/>
  <c r="Y199" i="25" s="1"/>
  <c r="W199" i="25" s="1"/>
  <c r="M199" i="25"/>
  <c r="R198" i="25"/>
  <c r="Q198" i="25"/>
  <c r="P198" i="25"/>
  <c r="O198" i="25"/>
  <c r="N198" i="25"/>
  <c r="M198" i="25"/>
  <c r="X197" i="25"/>
  <c r="O196" i="25"/>
  <c r="N196" i="25"/>
  <c r="M196" i="25"/>
  <c r="U196" i="25" s="1"/>
  <c r="O195" i="25"/>
  <c r="N195" i="25"/>
  <c r="M195" i="25"/>
  <c r="O194" i="25"/>
  <c r="N194" i="25"/>
  <c r="M194" i="25"/>
  <c r="X193" i="25"/>
  <c r="O192" i="25"/>
  <c r="N192" i="25"/>
  <c r="M192" i="25"/>
  <c r="O191" i="25"/>
  <c r="N191" i="25"/>
  <c r="M191" i="25"/>
  <c r="V191" i="25" s="1"/>
  <c r="O190" i="25"/>
  <c r="N190" i="25"/>
  <c r="M190" i="25"/>
  <c r="X189" i="25"/>
  <c r="O188" i="25"/>
  <c r="N188" i="25"/>
  <c r="M188" i="25"/>
  <c r="O187" i="25"/>
  <c r="N187" i="25"/>
  <c r="M187" i="25"/>
  <c r="X186" i="25"/>
  <c r="O185" i="25"/>
  <c r="N185" i="25"/>
  <c r="M185" i="25"/>
  <c r="O184" i="25"/>
  <c r="N184" i="25"/>
  <c r="M184" i="25"/>
  <c r="O182" i="25"/>
  <c r="N182" i="25"/>
  <c r="M182" i="25"/>
  <c r="O181" i="25"/>
  <c r="U181" i="25" s="1"/>
  <c r="N181" i="25"/>
  <c r="M181" i="25"/>
  <c r="O180" i="25"/>
  <c r="N180" i="25"/>
  <c r="M180" i="25"/>
  <c r="O178" i="25"/>
  <c r="N178" i="25"/>
  <c r="M178" i="25"/>
  <c r="O177" i="25"/>
  <c r="N177" i="25"/>
  <c r="M177" i="25"/>
  <c r="V177" i="25" s="1"/>
  <c r="O176" i="25"/>
  <c r="N176" i="25"/>
  <c r="M176" i="25"/>
  <c r="O174" i="25"/>
  <c r="N174" i="25"/>
  <c r="M174" i="25"/>
  <c r="O173" i="25"/>
  <c r="N173" i="25"/>
  <c r="M173" i="25"/>
  <c r="O172" i="25"/>
  <c r="N172" i="25"/>
  <c r="M172" i="25"/>
  <c r="X170" i="25"/>
  <c r="Y170" i="25" s="1"/>
  <c r="W170" i="25" s="1"/>
  <c r="O169" i="25"/>
  <c r="N169" i="25"/>
  <c r="X169" i="25"/>
  <c r="Y169" i="25" s="1"/>
  <c r="W169" i="25" s="1"/>
  <c r="O168" i="25"/>
  <c r="N168" i="25"/>
  <c r="M168" i="25"/>
  <c r="O166" i="25"/>
  <c r="N166" i="25"/>
  <c r="M166" i="25"/>
  <c r="O165" i="25"/>
  <c r="U165" i="25" s="1"/>
  <c r="N165" i="25"/>
  <c r="M165" i="25"/>
  <c r="O164" i="25"/>
  <c r="N164" i="25"/>
  <c r="M164" i="25"/>
  <c r="X163" i="25"/>
  <c r="O162" i="25"/>
  <c r="N162" i="25"/>
  <c r="M162" i="25"/>
  <c r="O161" i="25"/>
  <c r="N161" i="25"/>
  <c r="M161" i="25"/>
  <c r="O160" i="25"/>
  <c r="N160" i="25"/>
  <c r="M160" i="25"/>
  <c r="O159" i="25"/>
  <c r="N159" i="25"/>
  <c r="M159" i="25"/>
  <c r="X158" i="25"/>
  <c r="O157" i="25"/>
  <c r="N157" i="25"/>
  <c r="M157" i="25"/>
  <c r="O156" i="25"/>
  <c r="N156" i="25"/>
  <c r="U156" i="25" s="1"/>
  <c r="M156" i="25"/>
  <c r="O155" i="25"/>
  <c r="N155" i="25"/>
  <c r="M155" i="25"/>
  <c r="O154" i="25"/>
  <c r="N154" i="25"/>
  <c r="M154" i="25"/>
  <c r="X153" i="25"/>
  <c r="O152" i="25"/>
  <c r="N152" i="25"/>
  <c r="M152" i="25"/>
  <c r="O151" i="25"/>
  <c r="N151" i="25"/>
  <c r="M151" i="25"/>
  <c r="O150" i="25"/>
  <c r="N150" i="25"/>
  <c r="M150" i="25"/>
  <c r="O149" i="25"/>
  <c r="N149" i="25"/>
  <c r="M149" i="25"/>
  <c r="O147" i="25"/>
  <c r="N147" i="25"/>
  <c r="M147" i="25"/>
  <c r="U147" i="25" s="1"/>
  <c r="O146" i="25"/>
  <c r="N146" i="25"/>
  <c r="M146" i="25"/>
  <c r="O145" i="25"/>
  <c r="N145" i="25"/>
  <c r="M145" i="25"/>
  <c r="O144" i="25"/>
  <c r="N144" i="25"/>
  <c r="M144" i="25"/>
  <c r="O142" i="25"/>
  <c r="N142" i="25"/>
  <c r="M142" i="25"/>
  <c r="O141" i="25"/>
  <c r="N141" i="25"/>
  <c r="M141" i="25"/>
  <c r="O140" i="25"/>
  <c r="N140" i="25"/>
  <c r="M140" i="25"/>
  <c r="O139" i="25"/>
  <c r="N139" i="25"/>
  <c r="M139" i="25"/>
  <c r="O137" i="25"/>
  <c r="N137" i="25"/>
  <c r="M137" i="25"/>
  <c r="O136" i="25"/>
  <c r="N136" i="25"/>
  <c r="M136" i="25"/>
  <c r="O135" i="25"/>
  <c r="N135" i="25"/>
  <c r="M135" i="25"/>
  <c r="O134" i="25"/>
  <c r="N134" i="25"/>
  <c r="M134" i="25"/>
  <c r="O132" i="25"/>
  <c r="N132" i="25"/>
  <c r="M132" i="25"/>
  <c r="O131" i="25"/>
  <c r="N131" i="25"/>
  <c r="M131" i="25"/>
  <c r="O130" i="25"/>
  <c r="N130" i="25"/>
  <c r="M130" i="25"/>
  <c r="O129" i="25"/>
  <c r="N129" i="25"/>
  <c r="M129" i="25"/>
  <c r="O127" i="25"/>
  <c r="N127" i="25"/>
  <c r="M127" i="25"/>
  <c r="O126" i="25"/>
  <c r="N126" i="25"/>
  <c r="M126" i="25"/>
  <c r="O125" i="25"/>
  <c r="N125" i="25"/>
  <c r="M125" i="25"/>
  <c r="O123" i="25"/>
  <c r="N123" i="25"/>
  <c r="M123" i="25"/>
  <c r="O122" i="25"/>
  <c r="N122" i="25"/>
  <c r="M122" i="25"/>
  <c r="O121" i="25"/>
  <c r="N121" i="25"/>
  <c r="M121" i="25"/>
  <c r="O119" i="25"/>
  <c r="N119" i="25"/>
  <c r="M119" i="25"/>
  <c r="O118" i="25"/>
  <c r="N118" i="25"/>
  <c r="M118" i="25"/>
  <c r="O117" i="25"/>
  <c r="N117" i="25"/>
  <c r="M117" i="25"/>
  <c r="O115" i="25"/>
  <c r="N115" i="25"/>
  <c r="M115" i="25"/>
  <c r="O114" i="25"/>
  <c r="N114" i="25"/>
  <c r="M114" i="25"/>
  <c r="O113" i="25"/>
  <c r="N113" i="25"/>
  <c r="M113" i="25"/>
  <c r="O112" i="25"/>
  <c r="N112" i="25"/>
  <c r="M112" i="25"/>
  <c r="O110" i="25"/>
  <c r="N110" i="25"/>
  <c r="M110" i="25"/>
  <c r="O109" i="25"/>
  <c r="N109" i="25"/>
  <c r="M109" i="25"/>
  <c r="O108" i="25"/>
  <c r="N108" i="25"/>
  <c r="M108" i="25"/>
  <c r="O106" i="25"/>
  <c r="N106" i="25"/>
  <c r="M106" i="25"/>
  <c r="O105" i="25"/>
  <c r="N105" i="25"/>
  <c r="M105" i="25"/>
  <c r="O104" i="25"/>
  <c r="N104" i="25"/>
  <c r="M104" i="25"/>
  <c r="O103" i="25"/>
  <c r="N103" i="25"/>
  <c r="M103" i="25"/>
  <c r="O101" i="25"/>
  <c r="N101" i="25"/>
  <c r="M101" i="25"/>
  <c r="O100" i="25"/>
  <c r="N100" i="25"/>
  <c r="M100" i="25"/>
  <c r="O99" i="25"/>
  <c r="N99" i="25"/>
  <c r="M99" i="25"/>
  <c r="O97" i="25"/>
  <c r="N97" i="25"/>
  <c r="M97" i="25"/>
  <c r="O96" i="25"/>
  <c r="N96" i="25"/>
  <c r="M96" i="25"/>
  <c r="O95" i="25"/>
  <c r="N95" i="25"/>
  <c r="M95" i="25"/>
  <c r="O93" i="25"/>
  <c r="N93" i="25"/>
  <c r="M93" i="25"/>
  <c r="O92" i="25"/>
  <c r="N92" i="25"/>
  <c r="M92" i="25"/>
  <c r="O91" i="25"/>
  <c r="N91" i="25"/>
  <c r="M91" i="25"/>
  <c r="N89" i="25"/>
  <c r="M89" i="25"/>
  <c r="X88" i="25"/>
  <c r="Y88" i="25" s="1"/>
  <c r="W88" i="25" s="1"/>
  <c r="V88" i="25"/>
  <c r="N88" i="25"/>
  <c r="M88" i="25"/>
  <c r="U88" i="25" s="1"/>
  <c r="N87" i="25"/>
  <c r="M87" i="25"/>
  <c r="N86" i="25"/>
  <c r="M86" i="25"/>
  <c r="N84" i="25"/>
  <c r="V84" i="25" s="1"/>
  <c r="M84" i="25"/>
  <c r="N83" i="25"/>
  <c r="M83" i="25"/>
  <c r="N82" i="25"/>
  <c r="M82" i="25"/>
  <c r="N81" i="25"/>
  <c r="M81" i="25"/>
  <c r="N79" i="25"/>
  <c r="M79" i="25"/>
  <c r="N78" i="25"/>
  <c r="M78" i="25"/>
  <c r="N77" i="25"/>
  <c r="M77" i="25"/>
  <c r="N76" i="25"/>
  <c r="M76" i="25"/>
  <c r="O74" i="25"/>
  <c r="N74" i="25"/>
  <c r="M74" i="25"/>
  <c r="O73" i="25"/>
  <c r="N73" i="25"/>
  <c r="M73" i="25"/>
  <c r="O72" i="25"/>
  <c r="N72" i="25"/>
  <c r="M72" i="25"/>
  <c r="O70" i="25"/>
  <c r="N70" i="25"/>
  <c r="M70" i="25"/>
  <c r="O69" i="25"/>
  <c r="N69" i="25"/>
  <c r="M69" i="25"/>
  <c r="O68" i="25"/>
  <c r="N68" i="25"/>
  <c r="M68" i="25"/>
  <c r="O66" i="25"/>
  <c r="N66" i="25"/>
  <c r="M66" i="25"/>
  <c r="O65" i="25"/>
  <c r="N65" i="25"/>
  <c r="M65" i="25"/>
  <c r="O64" i="25"/>
  <c r="N64" i="25"/>
  <c r="M64" i="25"/>
  <c r="O62" i="25"/>
  <c r="N62" i="25"/>
  <c r="M62" i="25"/>
  <c r="O61" i="25"/>
  <c r="N61" i="25"/>
  <c r="M61" i="25"/>
  <c r="O60" i="25"/>
  <c r="N60" i="25"/>
  <c r="M60" i="25"/>
  <c r="O58" i="25"/>
  <c r="N58" i="25"/>
  <c r="M58" i="25"/>
  <c r="O57" i="25"/>
  <c r="N57" i="25"/>
  <c r="M57" i="25"/>
  <c r="O56" i="25"/>
  <c r="N56" i="25"/>
  <c r="M56" i="25"/>
  <c r="O54" i="25"/>
  <c r="N54" i="25"/>
  <c r="M54" i="25"/>
  <c r="O53" i="25"/>
  <c r="N53" i="25"/>
  <c r="M53" i="25"/>
  <c r="O52" i="25"/>
  <c r="N52" i="25"/>
  <c r="M52" i="25"/>
  <c r="O51" i="25"/>
  <c r="N51" i="25"/>
  <c r="M51" i="25"/>
  <c r="O49" i="25"/>
  <c r="N49" i="25"/>
  <c r="M49" i="25"/>
  <c r="U49" i="25" s="1"/>
  <c r="O48" i="25"/>
  <c r="N48" i="25"/>
  <c r="M48" i="25"/>
  <c r="O47" i="25"/>
  <c r="N47" i="25"/>
  <c r="M47" i="25"/>
  <c r="O46" i="25"/>
  <c r="N46" i="25"/>
  <c r="M46" i="25"/>
  <c r="O44" i="25"/>
  <c r="N44" i="25"/>
  <c r="M44" i="25"/>
  <c r="O43" i="25"/>
  <c r="N43" i="25"/>
  <c r="M43" i="25"/>
  <c r="O42" i="25"/>
  <c r="N42" i="25"/>
  <c r="M42" i="25"/>
  <c r="O41" i="25"/>
  <c r="N41" i="25"/>
  <c r="M41" i="25"/>
  <c r="O39" i="25"/>
  <c r="N39" i="25"/>
  <c r="M39" i="25"/>
  <c r="O38" i="25"/>
  <c r="N38" i="25"/>
  <c r="X38" i="25" s="1"/>
  <c r="Y38" i="25" s="1"/>
  <c r="W38" i="25" s="1"/>
  <c r="M38" i="25"/>
  <c r="O37" i="25"/>
  <c r="N37" i="25"/>
  <c r="M37" i="25"/>
  <c r="O36" i="25"/>
  <c r="N36" i="25"/>
  <c r="M36" i="25"/>
  <c r="O34" i="25"/>
  <c r="N34" i="25"/>
  <c r="M34" i="25"/>
  <c r="O33" i="25"/>
  <c r="N33" i="25"/>
  <c r="M33" i="25"/>
  <c r="O32" i="25"/>
  <c r="N32" i="25"/>
  <c r="M32" i="25"/>
  <c r="O30" i="25"/>
  <c r="N30" i="25"/>
  <c r="M30" i="25"/>
  <c r="O29" i="25"/>
  <c r="N29" i="25"/>
  <c r="M29" i="25"/>
  <c r="O28" i="25"/>
  <c r="N28" i="25"/>
  <c r="M28" i="25"/>
  <c r="O26" i="25"/>
  <c r="N26" i="25"/>
  <c r="M26" i="25"/>
  <c r="O25" i="25"/>
  <c r="N25" i="25"/>
  <c r="V25" i="25" s="1"/>
  <c r="M25" i="25"/>
  <c r="O24" i="25"/>
  <c r="N24" i="25"/>
  <c r="M24" i="25"/>
  <c r="O22" i="25"/>
  <c r="N22" i="25"/>
  <c r="M22" i="25"/>
  <c r="O21" i="25"/>
  <c r="N21" i="25"/>
  <c r="M21" i="25"/>
  <c r="O20" i="25"/>
  <c r="N20" i="25"/>
  <c r="M20" i="25"/>
  <c r="O18" i="25"/>
  <c r="N18" i="25"/>
  <c r="M18" i="25"/>
  <c r="O17" i="25"/>
  <c r="N17" i="25"/>
  <c r="M17" i="25"/>
  <c r="O16" i="25"/>
  <c r="N16" i="25"/>
  <c r="M16" i="25"/>
  <c r="O14" i="25"/>
  <c r="N14" i="25"/>
  <c r="M14" i="25"/>
  <c r="O13" i="25"/>
  <c r="N13" i="25"/>
  <c r="M13" i="25"/>
  <c r="O12" i="25"/>
  <c r="N12" i="25"/>
  <c r="M12" i="25"/>
  <c r="O10" i="25"/>
  <c r="N10" i="25"/>
  <c r="M10" i="25"/>
  <c r="O9" i="25"/>
  <c r="N9" i="25"/>
  <c r="M9" i="25"/>
  <c r="O8" i="25"/>
  <c r="N8" i="25"/>
  <c r="M8" i="25"/>
  <c r="O6" i="25"/>
  <c r="N6" i="25"/>
  <c r="M6" i="25"/>
  <c r="O5" i="25"/>
  <c r="N5" i="25"/>
  <c r="M5" i="25"/>
  <c r="U33" i="25" l="1"/>
  <c r="X49" i="25"/>
  <c r="Y49" i="25" s="1"/>
  <c r="W49" i="25" s="1"/>
  <c r="U74" i="25"/>
  <c r="X83" i="25"/>
  <c r="Y83" i="25" s="1"/>
  <c r="W83" i="25" s="1"/>
  <c r="V109" i="25"/>
  <c r="V165" i="25"/>
  <c r="X187" i="25"/>
  <c r="Y187" i="25" s="1"/>
  <c r="V205" i="25"/>
  <c r="V209" i="25"/>
  <c r="X236" i="25"/>
  <c r="Y236" i="25" s="1"/>
  <c r="W236" i="25" s="1"/>
  <c r="X251" i="25"/>
  <c r="Y251" i="25" s="1"/>
  <c r="W251" i="25" s="1"/>
  <c r="U270" i="25"/>
  <c r="X276" i="25"/>
  <c r="Y276" i="25" s="1"/>
  <c r="W276" i="25" s="1"/>
  <c r="X279" i="25"/>
  <c r="Y279" i="25" s="1"/>
  <c r="W279" i="25" s="1"/>
  <c r="X281" i="25"/>
  <c r="Y281" i="25" s="1"/>
  <c r="W281" i="25" s="1"/>
  <c r="X285" i="25"/>
  <c r="Y285" i="25" s="1"/>
  <c r="W285" i="25" s="1"/>
  <c r="X295" i="25"/>
  <c r="Y295" i="25" s="1"/>
  <c r="W295" i="25" s="1"/>
  <c r="X308" i="25"/>
  <c r="Y308" i="25" s="1"/>
  <c r="W308" i="25" s="1"/>
  <c r="U5" i="25"/>
  <c r="U47" i="25"/>
  <c r="X74" i="25"/>
  <c r="Y74" i="25" s="1"/>
  <c r="W74" i="25" s="1"/>
  <c r="V79" i="25"/>
  <c r="X84" i="25"/>
  <c r="Y84" i="25" s="1"/>
  <c r="W84" i="25" s="1"/>
  <c r="V92" i="25"/>
  <c r="V260" i="25"/>
  <c r="V299" i="25"/>
  <c r="V13" i="25"/>
  <c r="X34" i="25"/>
  <c r="Y34" i="25" s="1"/>
  <c r="W34" i="25" s="1"/>
  <c r="V61" i="25"/>
  <c r="V110" i="25"/>
  <c r="U137" i="25"/>
  <c r="X160" i="25"/>
  <c r="Y160" i="25" s="1"/>
  <c r="W160" i="25" s="1"/>
  <c r="U188" i="25"/>
  <c r="X216" i="25"/>
  <c r="Y216" i="25" s="1"/>
  <c r="W216" i="25" s="1"/>
  <c r="V270" i="25"/>
  <c r="X286" i="25"/>
  <c r="Y286" i="25" s="1"/>
  <c r="W286" i="25" s="1"/>
  <c r="X289" i="25"/>
  <c r="Y289" i="25" s="1"/>
  <c r="W289" i="25" s="1"/>
  <c r="U6" i="25"/>
  <c r="V69" i="25"/>
  <c r="X93" i="25"/>
  <c r="Y93" i="25" s="1"/>
  <c r="W93" i="25" s="1"/>
  <c r="U157" i="25"/>
  <c r="X195" i="25"/>
  <c r="Y195" i="25" s="1"/>
  <c r="W195" i="25" s="1"/>
  <c r="X229" i="25"/>
  <c r="Y229" i="25" s="1"/>
  <c r="W229" i="25" s="1"/>
  <c r="U235" i="25"/>
  <c r="X249" i="25"/>
  <c r="Y249" i="25" s="1"/>
  <c r="W249" i="25" s="1"/>
  <c r="U290" i="25"/>
  <c r="V62" i="25"/>
  <c r="V178" i="25"/>
  <c r="U192" i="25"/>
  <c r="V201" i="25"/>
  <c r="X226" i="25"/>
  <c r="Y226" i="25" s="1"/>
  <c r="W226" i="25" s="1"/>
  <c r="U269" i="25"/>
  <c r="V271" i="25"/>
  <c r="X275" i="25"/>
  <c r="Y275" i="25" s="1"/>
  <c r="W275" i="25" s="1"/>
  <c r="X280" i="25"/>
  <c r="Y280" i="25" s="1"/>
  <c r="W280" i="25" s="1"/>
  <c r="X294" i="25"/>
  <c r="Y294" i="25" s="1"/>
  <c r="W294" i="25" s="1"/>
  <c r="V307" i="25"/>
  <c r="V87" i="25"/>
  <c r="X145" i="25"/>
  <c r="Y145" i="25" s="1"/>
  <c r="W145" i="25" s="1"/>
  <c r="X164" i="25"/>
  <c r="Y164" i="25" s="1"/>
  <c r="V206" i="25"/>
  <c r="X30" i="25"/>
  <c r="Y30" i="25" s="1"/>
  <c r="W30" i="25" s="1"/>
  <c r="X43" i="25"/>
  <c r="Y43" i="25" s="1"/>
  <c r="W43" i="25" s="1"/>
  <c r="X79" i="25"/>
  <c r="Y79" i="25" s="1"/>
  <c r="W79" i="25" s="1"/>
  <c r="X122" i="25"/>
  <c r="Y122" i="25" s="1"/>
  <c r="W122" i="25" s="1"/>
  <c r="X132" i="25"/>
  <c r="Y132" i="25" s="1"/>
  <c r="W132" i="25" s="1"/>
  <c r="X147" i="25"/>
  <c r="Y147" i="25" s="1"/>
  <c r="W147" i="25" s="1"/>
  <c r="X165" i="25"/>
  <c r="Y165" i="25" s="1"/>
  <c r="W165" i="25" s="1"/>
  <c r="U184" i="25"/>
  <c r="U199" i="25"/>
  <c r="X261" i="25"/>
  <c r="Y261" i="25" s="1"/>
  <c r="W261" i="25" s="1"/>
  <c r="U279" i="25"/>
  <c r="Z281" i="25" s="1"/>
  <c r="X290" i="25"/>
  <c r="Y290" i="25" s="1"/>
  <c r="W290" i="25" s="1"/>
  <c r="U308" i="25"/>
  <c r="V14" i="25"/>
  <c r="X18" i="25"/>
  <c r="Y18" i="25" s="1"/>
  <c r="W18" i="25" s="1"/>
  <c r="U73" i="25"/>
  <c r="Z74" i="25" s="1"/>
  <c r="U105" i="25"/>
  <c r="U119" i="25"/>
  <c r="X130" i="25"/>
  <c r="Y130" i="25" s="1"/>
  <c r="W130" i="25" s="1"/>
  <c r="V146" i="25"/>
  <c r="V155" i="25"/>
  <c r="U166" i="25"/>
  <c r="U201" i="25"/>
  <c r="U205" i="25"/>
  <c r="U259" i="25"/>
  <c r="X266" i="25"/>
  <c r="Y266" i="25" s="1"/>
  <c r="W266" i="25" s="1"/>
  <c r="X270" i="25"/>
  <c r="Y270" i="25" s="1"/>
  <c r="W270" i="25" s="1"/>
  <c r="U281" i="25"/>
  <c r="V289" i="25"/>
  <c r="U300" i="25"/>
  <c r="U316" i="25"/>
  <c r="X5" i="25"/>
  <c r="Y5" i="25" s="1"/>
  <c r="W5" i="25" s="1"/>
  <c r="X53" i="25"/>
  <c r="Y53" i="25" s="1"/>
  <c r="W53" i="25" s="1"/>
  <c r="V89" i="25"/>
  <c r="V106" i="25"/>
  <c r="V132" i="25"/>
  <c r="X155" i="25"/>
  <c r="Y155" i="25" s="1"/>
  <c r="W155" i="25" s="1"/>
  <c r="U160" i="25"/>
  <c r="V164" i="25"/>
  <c r="U177" i="25"/>
  <c r="V184" i="25"/>
  <c r="U204" i="25"/>
  <c r="U245" i="25"/>
  <c r="U271" i="25"/>
  <c r="V279" i="25"/>
  <c r="U307" i="25"/>
  <c r="V308" i="25"/>
  <c r="X312" i="25"/>
  <c r="Y312" i="25" s="1"/>
  <c r="W312" i="25" s="1"/>
  <c r="V34" i="25"/>
  <c r="V49" i="25"/>
  <c r="V57" i="25"/>
  <c r="X157" i="25"/>
  <c r="Y157" i="25" s="1"/>
  <c r="W157" i="25" s="1"/>
  <c r="U185" i="25"/>
  <c r="U187" i="25"/>
  <c r="V192" i="25"/>
  <c r="U195" i="25"/>
  <c r="U215" i="25"/>
  <c r="U220" i="25"/>
  <c r="V225" i="25"/>
  <c r="V269" i="25"/>
  <c r="V291" i="25"/>
  <c r="X13" i="25"/>
  <c r="Y13" i="25" s="1"/>
  <c r="W13" i="25" s="1"/>
  <c r="V83" i="25"/>
  <c r="X89" i="25"/>
  <c r="Y89" i="25" s="1"/>
  <c r="W89" i="25" s="1"/>
  <c r="V131" i="25"/>
  <c r="U146" i="25"/>
  <c r="X156" i="25"/>
  <c r="Y156" i="25" s="1"/>
  <c r="W156" i="25" s="1"/>
  <c r="X166" i="25"/>
  <c r="Y166" i="25" s="1"/>
  <c r="W166" i="25" s="1"/>
  <c r="X188" i="25"/>
  <c r="Y188" i="25" s="1"/>
  <c r="W188" i="25" s="1"/>
  <c r="U191" i="25"/>
  <c r="X196" i="25"/>
  <c r="Y196" i="25" s="1"/>
  <c r="W196" i="25" s="1"/>
  <c r="X201" i="25"/>
  <c r="Y201" i="25" s="1"/>
  <c r="W201" i="25" s="1"/>
  <c r="V259" i="25"/>
  <c r="X269" i="25"/>
  <c r="Y269" i="25" s="1"/>
  <c r="W269" i="25" s="1"/>
  <c r="U280" i="25"/>
  <c r="V281" i="25"/>
  <c r="X291" i="25"/>
  <c r="Y291" i="25" s="1"/>
  <c r="W291" i="25" s="1"/>
  <c r="U299" i="25"/>
  <c r="V300" i="25"/>
  <c r="X22" i="25"/>
  <c r="Y22" i="25" s="1"/>
  <c r="W22" i="25" s="1"/>
  <c r="U38" i="25"/>
  <c r="X110" i="25"/>
  <c r="Y110" i="25" s="1"/>
  <c r="W110" i="25" s="1"/>
  <c r="U178" i="25"/>
  <c r="U206" i="25"/>
  <c r="X10" i="25"/>
  <c r="Y10" i="25" s="1"/>
  <c r="W10" i="25" s="1"/>
  <c r="X26" i="25"/>
  <c r="Y26" i="25" s="1"/>
  <c r="W26" i="25" s="1"/>
  <c r="U61" i="25"/>
  <c r="X65" i="25"/>
  <c r="Y65" i="25" s="1"/>
  <c r="W65" i="25" s="1"/>
  <c r="U93" i="25"/>
  <c r="U101" i="25"/>
  <c r="U110" i="25"/>
  <c r="U118" i="25"/>
  <c r="X131" i="25"/>
  <c r="Y131" i="25" s="1"/>
  <c r="W131" i="25" s="1"/>
  <c r="U135" i="25"/>
  <c r="U182" i="25"/>
  <c r="V185" i="25"/>
  <c r="U200" i="25"/>
  <c r="X205" i="25"/>
  <c r="Y205" i="25" s="1"/>
  <c r="W205" i="25" s="1"/>
  <c r="U210" i="25"/>
  <c r="V215" i="25"/>
  <c r="U249" i="25"/>
  <c r="U260" i="25"/>
  <c r="V261" i="25"/>
  <c r="X271" i="25"/>
  <c r="Y271" i="25" s="1"/>
  <c r="W271" i="25" s="1"/>
  <c r="U289" i="25"/>
  <c r="V290" i="25"/>
  <c r="X307" i="25"/>
  <c r="Y307" i="25" s="1"/>
  <c r="W307" i="25" s="1"/>
  <c r="X9" i="25"/>
  <c r="Y9" i="25" s="1"/>
  <c r="W9" i="25" s="1"/>
  <c r="V21" i="25"/>
  <c r="X29" i="25"/>
  <c r="Y29" i="25" s="1"/>
  <c r="W29" i="25" s="1"/>
  <c r="X37" i="25"/>
  <c r="Y37" i="25" s="1"/>
  <c r="W37" i="25" s="1"/>
  <c r="X39" i="25"/>
  <c r="Y39" i="25" s="1"/>
  <c r="W39" i="25" s="1"/>
  <c r="X48" i="25"/>
  <c r="Y48" i="25" s="1"/>
  <c r="W48" i="25" s="1"/>
  <c r="U70" i="25"/>
  <c r="U100" i="25"/>
  <c r="V119" i="25"/>
  <c r="X123" i="25"/>
  <c r="Y123" i="25" s="1"/>
  <c r="W123" i="25" s="1"/>
  <c r="U132" i="25"/>
  <c r="X146" i="25"/>
  <c r="Y146" i="25" s="1"/>
  <c r="W146" i="25" s="1"/>
  <c r="X152" i="25"/>
  <c r="Y152" i="25" s="1"/>
  <c r="W152" i="25" s="1"/>
  <c r="V157" i="25"/>
  <c r="V166" i="25"/>
  <c r="U169" i="25"/>
  <c r="U14" i="25"/>
  <c r="U37" i="25"/>
  <c r="U39" i="25"/>
  <c r="X58" i="25"/>
  <c r="Y58" i="25" s="1"/>
  <c r="W58" i="25" s="1"/>
  <c r="X73" i="25"/>
  <c r="Y73" i="25" s="1"/>
  <c r="W73" i="25" s="1"/>
  <c r="X92" i="25"/>
  <c r="Y92" i="25" s="1"/>
  <c r="W92" i="25" s="1"/>
  <c r="V93" i="25"/>
  <c r="X97" i="25"/>
  <c r="Y97" i="25" s="1"/>
  <c r="W97" i="25" s="1"/>
  <c r="X106" i="25"/>
  <c r="Y106" i="25" s="1"/>
  <c r="W106" i="25" s="1"/>
  <c r="U131" i="25"/>
  <c r="V145" i="25"/>
  <c r="X150" i="25"/>
  <c r="Y150" i="25" s="1"/>
  <c r="W150" i="25" s="1"/>
  <c r="V156" i="25"/>
  <c r="Z300" i="25"/>
  <c r="X21" i="25"/>
  <c r="Y21" i="25" s="1"/>
  <c r="U26" i="25"/>
  <c r="X47" i="25"/>
  <c r="Y47" i="25" s="1"/>
  <c r="W47" i="25" s="1"/>
  <c r="U48" i="25"/>
  <c r="Z49" i="25" s="1"/>
  <c r="X62" i="25"/>
  <c r="Y62" i="25" s="1"/>
  <c r="W62" i="25" s="1"/>
  <c r="U69" i="25"/>
  <c r="V70" i="25"/>
  <c r="X77" i="25"/>
  <c r="Y77" i="25" s="1"/>
  <c r="W77" i="25" s="1"/>
  <c r="X87" i="25"/>
  <c r="Y87" i="25" s="1"/>
  <c r="W87" i="25" s="1"/>
  <c r="X100" i="25"/>
  <c r="Y100" i="25" s="1"/>
  <c r="W100" i="25" s="1"/>
  <c r="X104" i="25"/>
  <c r="Y104" i="25" s="1"/>
  <c r="W104" i="25" s="1"/>
  <c r="V123" i="25"/>
  <c r="X136" i="25"/>
  <c r="Y136" i="25" s="1"/>
  <c r="W136" i="25" s="1"/>
  <c r="V147" i="25"/>
  <c r="U155" i="25"/>
  <c r="Z157" i="25" s="1"/>
  <c r="U161" i="25"/>
  <c r="U164" i="25"/>
  <c r="Z166" i="25" s="1"/>
  <c r="X44" i="25"/>
  <c r="Y44" i="25" s="1"/>
  <c r="W44" i="25" s="1"/>
  <c r="V48" i="25"/>
  <c r="X54" i="25"/>
  <c r="Y54" i="25" s="1"/>
  <c r="W54" i="25" s="1"/>
  <c r="X70" i="25"/>
  <c r="Y70" i="25" s="1"/>
  <c r="W70" i="25" s="1"/>
  <c r="U92" i="25"/>
  <c r="Z93" i="25" s="1"/>
  <c r="U109" i="25"/>
  <c r="V118" i="25"/>
  <c r="U130" i="25"/>
  <c r="X162" i="25"/>
  <c r="Y162" i="25" s="1"/>
  <c r="W162" i="25" s="1"/>
  <c r="U170" i="25"/>
  <c r="Z291" i="25"/>
  <c r="X6" i="25"/>
  <c r="Y6" i="25" s="1"/>
  <c r="W6" i="25" s="1"/>
  <c r="V26" i="25"/>
  <c r="V33" i="25"/>
  <c r="U13" i="25"/>
  <c r="V22" i="25"/>
  <c r="X25" i="25"/>
  <c r="Y25" i="25" s="1"/>
  <c r="W25" i="25" s="1"/>
  <c r="X33" i="25"/>
  <c r="Y33" i="25" s="1"/>
  <c r="W33" i="25" s="1"/>
  <c r="X57" i="25"/>
  <c r="Y57" i="25" s="1"/>
  <c r="W57" i="25" s="1"/>
  <c r="U62" i="25"/>
  <c r="Z62" i="25" s="1"/>
  <c r="X66" i="25"/>
  <c r="Y66" i="25" s="1"/>
  <c r="W66" i="25" s="1"/>
  <c r="X78" i="25"/>
  <c r="Y78" i="25" s="1"/>
  <c r="W78" i="25" s="1"/>
  <c r="X82" i="25"/>
  <c r="Y82" i="25" s="1"/>
  <c r="W82" i="25" s="1"/>
  <c r="U84" i="25"/>
  <c r="U104" i="25"/>
  <c r="X109" i="25"/>
  <c r="Y109" i="25" s="1"/>
  <c r="W109" i="25" s="1"/>
  <c r="V130" i="25"/>
  <c r="U145" i="25"/>
  <c r="Z147" i="25" s="1"/>
  <c r="X317" i="25"/>
  <c r="Y317" i="25" s="1"/>
  <c r="U34" i="25"/>
  <c r="Z34" i="25" s="1"/>
  <c r="X42" i="25"/>
  <c r="Y42" i="25" s="1"/>
  <c r="W42" i="25" s="1"/>
  <c r="X52" i="25"/>
  <c r="Y52" i="25" s="1"/>
  <c r="W52" i="25" s="1"/>
  <c r="X105" i="25"/>
  <c r="Y105" i="25" s="1"/>
  <c r="W105" i="25" s="1"/>
  <c r="U136" i="25"/>
  <c r="Z137" i="25" s="1"/>
  <c r="U162" i="25"/>
  <c r="Z162" i="25" s="1"/>
  <c r="X314" i="25"/>
  <c r="Y314" i="25" s="1"/>
  <c r="X14" i="25"/>
  <c r="Y14" i="25" s="1"/>
  <c r="W14" i="25" s="1"/>
  <c r="X17" i="25"/>
  <c r="Y17" i="25" s="1"/>
  <c r="W17" i="25" s="1"/>
  <c r="U25" i="25"/>
  <c r="V47" i="25"/>
  <c r="V58" i="25"/>
  <c r="X61" i="25"/>
  <c r="Y61" i="25" s="1"/>
  <c r="W61" i="25" s="1"/>
  <c r="X69" i="25"/>
  <c r="Y69" i="25" s="1"/>
  <c r="W69" i="25" s="1"/>
  <c r="U78" i="25"/>
  <c r="U82" i="25"/>
  <c r="Z84" i="25" s="1"/>
  <c r="X96" i="25"/>
  <c r="Y96" i="25" s="1"/>
  <c r="W96" i="25" s="1"/>
  <c r="X101" i="25"/>
  <c r="Y101" i="25" s="1"/>
  <c r="W101" i="25" s="1"/>
  <c r="V122" i="25"/>
  <c r="X135" i="25"/>
  <c r="Y135" i="25" s="1"/>
  <c r="W135" i="25" s="1"/>
  <c r="X137" i="25"/>
  <c r="Y137" i="25" s="1"/>
  <c r="W137" i="25" s="1"/>
  <c r="AB30" i="25"/>
  <c r="AA30" i="25" s="1"/>
  <c r="AB49" i="25"/>
  <c r="AA49" i="25" s="1"/>
  <c r="U79" i="25"/>
  <c r="U83" i="25"/>
  <c r="U87" i="25"/>
  <c r="V100" i="25"/>
  <c r="V101" i="25"/>
  <c r="X115" i="25"/>
  <c r="Y115" i="25" s="1"/>
  <c r="W115" i="25" s="1"/>
  <c r="AB170" i="25"/>
  <c r="AA170" i="25" s="1"/>
  <c r="X182" i="25"/>
  <c r="Y182" i="25" s="1"/>
  <c r="W182" i="25" s="1"/>
  <c r="Z192" i="25"/>
  <c r="AB196" i="25"/>
  <c r="AA196" i="25" s="1"/>
  <c r="X200" i="25"/>
  <c r="Y200" i="25" s="1"/>
  <c r="W200" i="25" s="1"/>
  <c r="AB261" i="25"/>
  <c r="AA261" i="25" s="1"/>
  <c r="X250" i="25"/>
  <c r="Y250" i="25" s="1"/>
  <c r="W250" i="25" s="1"/>
  <c r="V250" i="25"/>
  <c r="V5" i="25"/>
  <c r="V6" i="25"/>
  <c r="U17" i="25"/>
  <c r="U18" i="25"/>
  <c r="V37" i="25"/>
  <c r="V38" i="25"/>
  <c r="V39" i="25"/>
  <c r="U52" i="25"/>
  <c r="U53" i="25"/>
  <c r="U54" i="25"/>
  <c r="V73" i="25"/>
  <c r="V74" i="25"/>
  <c r="U77" i="25"/>
  <c r="V78" i="25"/>
  <c r="V82" i="25"/>
  <c r="X113" i="25"/>
  <c r="Y113" i="25" s="1"/>
  <c r="W113" i="25" s="1"/>
  <c r="V113" i="25"/>
  <c r="U113" i="25"/>
  <c r="X142" i="25"/>
  <c r="Y142" i="25" s="1"/>
  <c r="W142" i="25" s="1"/>
  <c r="V142" i="25"/>
  <c r="U142" i="25"/>
  <c r="X174" i="25"/>
  <c r="Y174" i="25" s="1"/>
  <c r="W174" i="25" s="1"/>
  <c r="V174" i="25"/>
  <c r="U174" i="25"/>
  <c r="X204" i="25"/>
  <c r="Y204" i="25" s="1"/>
  <c r="W204" i="25" s="1"/>
  <c r="X254" i="25"/>
  <c r="Y254" i="25" s="1"/>
  <c r="W254" i="25" s="1"/>
  <c r="V254" i="25"/>
  <c r="U254" i="25"/>
  <c r="V17" i="25"/>
  <c r="V18" i="25"/>
  <c r="U29" i="25"/>
  <c r="U30" i="25"/>
  <c r="V52" i="25"/>
  <c r="V53" i="25"/>
  <c r="V54" i="25"/>
  <c r="U65" i="25"/>
  <c r="U66" i="25"/>
  <c r="V77" i="25"/>
  <c r="V104" i="25"/>
  <c r="V105" i="25"/>
  <c r="X126" i="25"/>
  <c r="Y126" i="25" s="1"/>
  <c r="W126" i="25" s="1"/>
  <c r="V126" i="25"/>
  <c r="U126" i="25"/>
  <c r="AB166" i="25"/>
  <c r="AA166" i="25" s="1"/>
  <c r="W164" i="25"/>
  <c r="Z196" i="25"/>
  <c r="U9" i="25"/>
  <c r="U10" i="25"/>
  <c r="V29" i="25"/>
  <c r="V30" i="25"/>
  <c r="U42" i="25"/>
  <c r="U43" i="25"/>
  <c r="U44" i="25"/>
  <c r="V65" i="25"/>
  <c r="V66" i="25"/>
  <c r="U96" i="25"/>
  <c r="U97" i="25"/>
  <c r="Z119" i="25"/>
  <c r="X140" i="25"/>
  <c r="Y140" i="25" s="1"/>
  <c r="W140" i="25" s="1"/>
  <c r="V140" i="25"/>
  <c r="U140" i="25"/>
  <c r="Z182" i="25"/>
  <c r="X244" i="25"/>
  <c r="Y244" i="25" s="1"/>
  <c r="W244" i="25" s="1"/>
  <c r="V244" i="25"/>
  <c r="V9" i="25"/>
  <c r="V10" i="25"/>
  <c r="U21" i="25"/>
  <c r="U22" i="25"/>
  <c r="V42" i="25"/>
  <c r="V43" i="25"/>
  <c r="V44" i="25"/>
  <c r="U57" i="25"/>
  <c r="U58" i="25"/>
  <c r="V96" i="25"/>
  <c r="V97" i="25"/>
  <c r="X114" i="25"/>
  <c r="Y114" i="25" s="1"/>
  <c r="W114" i="25" s="1"/>
  <c r="V114" i="25"/>
  <c r="U114" i="25"/>
  <c r="X181" i="25"/>
  <c r="Y181" i="25" s="1"/>
  <c r="W181" i="25" s="1"/>
  <c r="AB201" i="25"/>
  <c r="AA201" i="25" s="1"/>
  <c r="U89" i="25"/>
  <c r="U106" i="25"/>
  <c r="X127" i="25"/>
  <c r="Y127" i="25" s="1"/>
  <c r="W127" i="25" s="1"/>
  <c r="V127" i="25"/>
  <c r="U127" i="25"/>
  <c r="X161" i="25"/>
  <c r="Y161" i="25" s="1"/>
  <c r="W161" i="25" s="1"/>
  <c r="X141" i="25"/>
  <c r="Y141" i="25" s="1"/>
  <c r="W141" i="25" s="1"/>
  <c r="V141" i="25"/>
  <c r="U141" i="25"/>
  <c r="X151" i="25"/>
  <c r="Y151" i="25" s="1"/>
  <c r="W151" i="25" s="1"/>
  <c r="X173" i="25"/>
  <c r="Y173" i="25" s="1"/>
  <c r="W173" i="25" s="1"/>
  <c r="V173" i="25"/>
  <c r="U173" i="25"/>
  <c r="W187" i="25"/>
  <c r="X118" i="25"/>
  <c r="Y118" i="25" s="1"/>
  <c r="W118" i="25" s="1"/>
  <c r="X119" i="25"/>
  <c r="Y119" i="25" s="1"/>
  <c r="W119" i="25" s="1"/>
  <c r="U122" i="25"/>
  <c r="U123" i="25"/>
  <c r="X184" i="25"/>
  <c r="Y184" i="25" s="1"/>
  <c r="X185" i="25"/>
  <c r="Y185" i="25" s="1"/>
  <c r="W185" i="25" s="1"/>
  <c r="X191" i="25"/>
  <c r="Y191" i="25" s="1"/>
  <c r="W191" i="25" s="1"/>
  <c r="X192" i="25"/>
  <c r="Y192" i="25" s="1"/>
  <c r="W192" i="25" s="1"/>
  <c r="Z201" i="25"/>
  <c r="Z206" i="25"/>
  <c r="X209" i="25"/>
  <c r="Y209" i="25" s="1"/>
  <c r="W209" i="25" s="1"/>
  <c r="U211" i="25"/>
  <c r="U214" i="25"/>
  <c r="U221" i="25"/>
  <c r="U224" i="25"/>
  <c r="U231" i="25"/>
  <c r="U234" i="25"/>
  <c r="U241" i="25"/>
  <c r="U244" i="25"/>
  <c r="X265" i="25"/>
  <c r="Y265" i="25" s="1"/>
  <c r="W265" i="25" s="1"/>
  <c r="Z271" i="25"/>
  <c r="X274" i="25"/>
  <c r="Y274" i="25" s="1"/>
  <c r="W274" i="25" s="1"/>
  <c r="X318" i="25"/>
  <c r="Y318" i="25" s="1"/>
  <c r="U115" i="25"/>
  <c r="V135" i="25"/>
  <c r="V136" i="25"/>
  <c r="V137" i="25"/>
  <c r="U150" i="25"/>
  <c r="U151" i="25"/>
  <c r="U152" i="25"/>
  <c r="V169" i="25"/>
  <c r="V170" i="25"/>
  <c r="X177" i="25"/>
  <c r="Y177" i="25" s="1"/>
  <c r="W177" i="25" s="1"/>
  <c r="X178" i="25"/>
  <c r="Y178" i="25" s="1"/>
  <c r="W178" i="25" s="1"/>
  <c r="V187" i="25"/>
  <c r="V188" i="25"/>
  <c r="V195" i="25"/>
  <c r="V196" i="25"/>
  <c r="V115" i="25"/>
  <c r="V150" i="25"/>
  <c r="V151" i="25"/>
  <c r="V152" i="25"/>
  <c r="V160" i="25"/>
  <c r="V161" i="25"/>
  <c r="V162" i="25"/>
  <c r="V181" i="25"/>
  <c r="V182" i="25"/>
  <c r="V211" i="25"/>
  <c r="V214" i="25"/>
  <c r="X215" i="25"/>
  <c r="Y215" i="25" s="1"/>
  <c r="W215" i="25" s="1"/>
  <c r="V221" i="25"/>
  <c r="V224" i="25"/>
  <c r="X225" i="25"/>
  <c r="Y225" i="25" s="1"/>
  <c r="W225" i="25" s="1"/>
  <c r="V231" i="25"/>
  <c r="V234" i="25"/>
  <c r="X235" i="25"/>
  <c r="Y235" i="25" s="1"/>
  <c r="W235" i="25" s="1"/>
  <c r="V241" i="25"/>
  <c r="X245" i="25"/>
  <c r="Y245" i="25" s="1"/>
  <c r="W245" i="25" s="1"/>
  <c r="X284" i="25"/>
  <c r="Y284" i="25" s="1"/>
  <c r="W284" i="25" s="1"/>
  <c r="V199" i="25"/>
  <c r="V204" i="25"/>
  <c r="U216" i="25"/>
  <c r="U219" i="25"/>
  <c r="Z221" i="25" s="1"/>
  <c r="U226" i="25"/>
  <c r="U229" i="25"/>
  <c r="Z231" i="25" s="1"/>
  <c r="U236" i="25"/>
  <c r="U239" i="25"/>
  <c r="U246" i="25"/>
  <c r="U251" i="25"/>
  <c r="X255" i="25"/>
  <c r="Y255" i="25" s="1"/>
  <c r="W255" i="25" s="1"/>
  <c r="V255" i="25"/>
  <c r="U255" i="25"/>
  <c r="X296" i="25"/>
  <c r="Y296" i="25" s="1"/>
  <c r="W296" i="25" s="1"/>
  <c r="X303" i="25"/>
  <c r="Y303" i="25" s="1"/>
  <c r="W303" i="25" s="1"/>
  <c r="Z308" i="25"/>
  <c r="U209" i="25"/>
  <c r="V210" i="25"/>
  <c r="X211" i="25"/>
  <c r="Y211" i="25" s="1"/>
  <c r="W211" i="25" s="1"/>
  <c r="X214" i="25"/>
  <c r="Y214" i="25" s="1"/>
  <c r="W214" i="25" s="1"/>
  <c r="V220" i="25"/>
  <c r="X221" i="25"/>
  <c r="Y221" i="25" s="1"/>
  <c r="W221" i="25" s="1"/>
  <c r="X224" i="25"/>
  <c r="Y224" i="25" s="1"/>
  <c r="W224" i="25" s="1"/>
  <c r="V230" i="25"/>
  <c r="X231" i="25"/>
  <c r="Y231" i="25" s="1"/>
  <c r="W231" i="25" s="1"/>
  <c r="X234" i="25"/>
  <c r="Y234" i="25" s="1"/>
  <c r="W234" i="25" s="1"/>
  <c r="V240" i="25"/>
  <c r="X241" i="25"/>
  <c r="Y241" i="25" s="1"/>
  <c r="W241" i="25" s="1"/>
  <c r="V249" i="25"/>
  <c r="Z261" i="25"/>
  <c r="X264" i="25"/>
  <c r="Y264" i="25" s="1"/>
  <c r="W264" i="25" s="1"/>
  <c r="V264" i="25"/>
  <c r="U264" i="25"/>
  <c r="AB300" i="25"/>
  <c r="AA300" i="25" s="1"/>
  <c r="AB314" i="25"/>
  <c r="X210" i="25"/>
  <c r="Y210" i="25" s="1"/>
  <c r="W210" i="25" s="1"/>
  <c r="V216" i="25"/>
  <c r="V219" i="25"/>
  <c r="X220" i="25"/>
  <c r="Y220" i="25" s="1"/>
  <c r="W220" i="25" s="1"/>
  <c r="V226" i="25"/>
  <c r="V229" i="25"/>
  <c r="X230" i="25"/>
  <c r="Y230" i="25" s="1"/>
  <c r="W230" i="25" s="1"/>
  <c r="V236" i="25"/>
  <c r="V239" i="25"/>
  <c r="X240" i="25"/>
  <c r="Y240" i="25" s="1"/>
  <c r="W240" i="25" s="1"/>
  <c r="V246" i="25"/>
  <c r="U250" i="25"/>
  <c r="V251" i="25"/>
  <c r="X256" i="25"/>
  <c r="Y256" i="25" s="1"/>
  <c r="W256" i="25" s="1"/>
  <c r="V256" i="25"/>
  <c r="U256" i="25"/>
  <c r="AB281" i="25"/>
  <c r="AA281" i="25" s="1"/>
  <c r="X304" i="25"/>
  <c r="Y304" i="25" s="1"/>
  <c r="W304" i="25" s="1"/>
  <c r="X311" i="25"/>
  <c r="Y311" i="25" s="1"/>
  <c r="W311" i="25" s="1"/>
  <c r="X315" i="25"/>
  <c r="Y315" i="25" s="1"/>
  <c r="W315" i="25" s="1"/>
  <c r="V316" i="25"/>
  <c r="U265" i="25"/>
  <c r="U266" i="25"/>
  <c r="U274" i="25"/>
  <c r="U275" i="25"/>
  <c r="U276" i="25"/>
  <c r="U284" i="25"/>
  <c r="U285" i="25"/>
  <c r="U286" i="25"/>
  <c r="U294" i="25"/>
  <c r="U295" i="25"/>
  <c r="U296" i="25"/>
  <c r="U303" i="25"/>
  <c r="U304" i="25"/>
  <c r="U311" i="25"/>
  <c r="U312" i="25"/>
  <c r="U314" i="25"/>
  <c r="U315" i="25"/>
  <c r="X316" i="25"/>
  <c r="Y316" i="25" s="1"/>
  <c r="W316" i="25" s="1"/>
  <c r="V265" i="25"/>
  <c r="V266" i="25"/>
  <c r="V274" i="25"/>
  <c r="V275" i="25"/>
  <c r="V276" i="25"/>
  <c r="V284" i="25"/>
  <c r="V285" i="25"/>
  <c r="V286" i="25"/>
  <c r="V294" i="25"/>
  <c r="V295" i="25"/>
  <c r="V296" i="25"/>
  <c r="V303" i="25"/>
  <c r="V304" i="25"/>
  <c r="V311" i="25"/>
  <c r="V312" i="25"/>
  <c r="V314" i="25"/>
  <c r="V315" i="25"/>
  <c r="O159" i="8"/>
  <c r="P159" i="8"/>
  <c r="Q159" i="8" s="1"/>
  <c r="R159" i="8" s="1"/>
  <c r="O293" i="8"/>
  <c r="P293" i="8"/>
  <c r="Q293" i="8" s="1"/>
  <c r="R293" i="8" s="1"/>
  <c r="O294" i="8"/>
  <c r="P294" i="8"/>
  <c r="O197" i="8"/>
  <c r="P197" i="8"/>
  <c r="O198" i="8"/>
  <c r="P198" i="8"/>
  <c r="Z30" i="25" l="1"/>
  <c r="AB26" i="25"/>
  <c r="AA26" i="25" s="1"/>
  <c r="Z26" i="25"/>
  <c r="Z101" i="25"/>
  <c r="AB93" i="25"/>
  <c r="AA93" i="25" s="1"/>
  <c r="Z14" i="25"/>
  <c r="AB308" i="25"/>
  <c r="AA308" i="25" s="1"/>
  <c r="AB97" i="25"/>
  <c r="AA97" i="25" s="1"/>
  <c r="Z110" i="25"/>
  <c r="Z178" i="25"/>
  <c r="AB66" i="25"/>
  <c r="AA66" i="25" s="1"/>
  <c r="Z188" i="25"/>
  <c r="Z6" i="25"/>
  <c r="Z312" i="25"/>
  <c r="Z106" i="25"/>
  <c r="AB14" i="25"/>
  <c r="AA14" i="25" s="1"/>
  <c r="Z185" i="25"/>
  <c r="AB271" i="25"/>
  <c r="AA271" i="25" s="1"/>
  <c r="AB79" i="25"/>
  <c r="AA79" i="25" s="1"/>
  <c r="Z170" i="25"/>
  <c r="W21" i="25"/>
  <c r="AB22" i="25"/>
  <c r="AA22" i="25" s="1"/>
  <c r="Z246" i="25"/>
  <c r="AB157" i="25"/>
  <c r="AA157" i="25" s="1"/>
  <c r="AB34" i="25"/>
  <c r="AA34" i="25" s="1"/>
  <c r="Z236" i="25"/>
  <c r="AB291" i="25"/>
  <c r="AA291" i="25" s="1"/>
  <c r="AB256" i="25"/>
  <c r="AA256" i="25" s="1"/>
  <c r="AB137" i="25"/>
  <c r="AA137" i="25" s="1"/>
  <c r="AB39" i="25"/>
  <c r="AA39" i="25" s="1"/>
  <c r="Z132" i="25"/>
  <c r="AB188" i="25"/>
  <c r="AA188" i="25" s="1"/>
  <c r="Z256" i="25"/>
  <c r="Z241" i="25"/>
  <c r="AB10" i="25"/>
  <c r="AA10" i="25" s="1"/>
  <c r="AB44" i="25"/>
  <c r="AA44" i="25" s="1"/>
  <c r="AB132" i="25"/>
  <c r="AA132" i="25" s="1"/>
  <c r="AB110" i="25"/>
  <c r="AA110" i="25" s="1"/>
  <c r="AB123" i="25"/>
  <c r="AA123" i="25" s="1"/>
  <c r="AB89" i="25"/>
  <c r="AA89" i="25" s="1"/>
  <c r="Z70" i="25"/>
  <c r="AB6" i="25"/>
  <c r="AA6" i="25" s="1"/>
  <c r="AB58" i="25"/>
  <c r="AA58" i="25" s="1"/>
  <c r="Z314" i="25"/>
  <c r="Z315" i="25"/>
  <c r="AB251" i="25"/>
  <c r="AA251" i="25" s="1"/>
  <c r="Z89" i="25"/>
  <c r="AB62" i="25"/>
  <c r="AA62" i="25" s="1"/>
  <c r="Z39" i="25"/>
  <c r="Z226" i="25"/>
  <c r="AB206" i="25"/>
  <c r="AA206" i="25" s="1"/>
  <c r="AB74" i="25"/>
  <c r="AA74" i="25" s="1"/>
  <c r="AB84" i="25"/>
  <c r="AA84" i="25" s="1"/>
  <c r="W314" i="25"/>
  <c r="AB315" i="25"/>
  <c r="AB106" i="25"/>
  <c r="AA106" i="25" s="1"/>
  <c r="AB18" i="25"/>
  <c r="AA18" i="25" s="1"/>
  <c r="Z216" i="25"/>
  <c r="AB70" i="25"/>
  <c r="AA70" i="25" s="1"/>
  <c r="AB54" i="25"/>
  <c r="AA54" i="25" s="1"/>
  <c r="AB276" i="25"/>
  <c r="AA276" i="25" s="1"/>
  <c r="AB312" i="25"/>
  <c r="AA312" i="25" s="1"/>
  <c r="AB192" i="25"/>
  <c r="AA192" i="25" s="1"/>
  <c r="AB119" i="25"/>
  <c r="AA119" i="25" s="1"/>
  <c r="AB221" i="25"/>
  <c r="AA221" i="25" s="1"/>
  <c r="Z304" i="25"/>
  <c r="Z286" i="25"/>
  <c r="W184" i="25"/>
  <c r="AB185" i="25"/>
  <c r="AA185" i="25" s="1"/>
  <c r="AB152" i="25"/>
  <c r="AA152" i="25" s="1"/>
  <c r="Z22" i="25"/>
  <c r="Z66" i="25"/>
  <c r="Z18" i="25"/>
  <c r="AB236" i="25"/>
  <c r="AA236" i="25" s="1"/>
  <c r="AB216" i="25"/>
  <c r="AA216" i="25" s="1"/>
  <c r="Z266" i="25"/>
  <c r="AB211" i="25"/>
  <c r="AA211" i="25" s="1"/>
  <c r="Z58" i="25"/>
  <c r="Z174" i="25"/>
  <c r="Z54" i="25"/>
  <c r="AB241" i="25"/>
  <c r="AA241" i="25" s="1"/>
  <c r="AB296" i="25"/>
  <c r="AA296" i="25" s="1"/>
  <c r="Z152" i="25"/>
  <c r="Z115" i="25"/>
  <c r="AB304" i="25"/>
  <c r="AA304" i="25" s="1"/>
  <c r="AB162" i="25"/>
  <c r="AA162" i="25" s="1"/>
  <c r="AB231" i="25"/>
  <c r="AA231" i="25" s="1"/>
  <c r="AB266" i="25"/>
  <c r="AA266" i="25" s="1"/>
  <c r="AB178" i="25"/>
  <c r="AA178" i="25" s="1"/>
  <c r="AB147" i="25"/>
  <c r="AA147" i="25" s="1"/>
  <c r="Z123" i="25"/>
  <c r="AB174" i="25"/>
  <c r="AA174" i="25" s="1"/>
  <c r="Z127" i="25"/>
  <c r="AB182" i="25"/>
  <c r="AA182" i="25" s="1"/>
  <c r="Z296" i="25"/>
  <c r="Z276" i="25"/>
  <c r="Z251" i="25"/>
  <c r="AB286" i="25"/>
  <c r="AA286" i="25" s="1"/>
  <c r="AB115" i="25"/>
  <c r="AA115" i="25" s="1"/>
  <c r="Z97" i="25"/>
  <c r="Z10" i="25"/>
  <c r="AB142" i="25"/>
  <c r="AA142" i="25" s="1"/>
  <c r="AB246" i="25"/>
  <c r="AA246" i="25" s="1"/>
  <c r="AB226" i="25"/>
  <c r="AA226" i="25" s="1"/>
  <c r="Z211" i="25"/>
  <c r="Z142" i="25"/>
  <c r="Z44" i="25"/>
  <c r="Z79" i="25"/>
  <c r="AB101" i="25"/>
  <c r="AA101" i="25" s="1"/>
  <c r="AB127" i="25"/>
  <c r="AA127" i="25" s="1"/>
  <c r="Q294" i="8"/>
  <c r="R294" i="8" s="1"/>
  <c r="Q197" i="8"/>
  <c r="R197" i="8" s="1"/>
  <c r="Q198" i="8"/>
  <c r="R198" i="8" s="1"/>
  <c r="AA314" i="25" l="1"/>
  <c r="AA315" i="25"/>
  <c r="H280" i="1" l="1"/>
  <c r="R32" i="8" l="1"/>
  <c r="R54" i="8"/>
  <c r="R125" i="8"/>
  <c r="R127" i="8"/>
  <c r="P84" i="8"/>
  <c r="P199" i="8"/>
  <c r="P203" i="8"/>
  <c r="P295" i="8"/>
  <c r="P299" i="8"/>
  <c r="P350" i="8"/>
  <c r="P354" i="8"/>
  <c r="P389" i="8"/>
  <c r="P393" i="8"/>
  <c r="P399" i="8"/>
  <c r="P403" i="8"/>
  <c r="P409" i="8"/>
  <c r="P413" i="8"/>
  <c r="P414" i="8"/>
  <c r="P418" i="8"/>
  <c r="P85" i="8"/>
  <c r="P90" i="8"/>
  <c r="P204" i="8"/>
  <c r="P209" i="8"/>
  <c r="P300" i="8"/>
  <c r="P305" i="8"/>
  <c r="P355" i="8"/>
  <c r="P360" i="8"/>
  <c r="P91" i="8"/>
  <c r="P95" i="8"/>
  <c r="P210" i="8"/>
  <c r="P214" i="8"/>
  <c r="P306" i="8"/>
  <c r="P310" i="8"/>
  <c r="P96" i="8"/>
  <c r="P99" i="8"/>
  <c r="P215" i="8"/>
  <c r="P218" i="8"/>
  <c r="P106" i="8"/>
  <c r="P110" i="8"/>
  <c r="P225" i="8"/>
  <c r="P229" i="8"/>
  <c r="P317" i="8"/>
  <c r="P321" i="8"/>
  <c r="P111" i="8"/>
  <c r="P117" i="8"/>
  <c r="P118" i="8"/>
  <c r="P119" i="8"/>
  <c r="P120" i="8"/>
  <c r="P121" i="8"/>
  <c r="P230" i="8"/>
  <c r="P231" i="8"/>
  <c r="P232" i="8"/>
  <c r="P233" i="8"/>
  <c r="P28" i="8"/>
  <c r="P29" i="8"/>
  <c r="P30" i="8"/>
  <c r="P31" i="8"/>
  <c r="P50" i="8"/>
  <c r="P51" i="8"/>
  <c r="P52" i="8"/>
  <c r="P53" i="8"/>
  <c r="P123" i="8"/>
  <c r="P124" i="8"/>
  <c r="P126" i="8"/>
  <c r="P128" i="8"/>
  <c r="P129" i="8"/>
  <c r="P130" i="8"/>
  <c r="P131" i="8"/>
  <c r="P132" i="8"/>
  <c r="P133" i="8"/>
  <c r="P235" i="8"/>
  <c r="P236" i="8"/>
  <c r="P237" i="8"/>
  <c r="P238" i="8"/>
  <c r="P239" i="8"/>
  <c r="P322" i="8"/>
  <c r="P323" i="8"/>
  <c r="P324" i="8"/>
  <c r="P325" i="8"/>
  <c r="P326" i="8"/>
  <c r="P361" i="8"/>
  <c r="P362" i="8"/>
  <c r="P363" i="8"/>
  <c r="P364" i="8"/>
  <c r="P365" i="8"/>
  <c r="P394" i="8"/>
  <c r="P395" i="8"/>
  <c r="P396" i="8"/>
  <c r="P397" i="8"/>
  <c r="P398" i="8"/>
  <c r="P404" i="8"/>
  <c r="P405" i="8"/>
  <c r="P406" i="8"/>
  <c r="P407" i="8"/>
  <c r="P408" i="8"/>
  <c r="P33" i="8"/>
  <c r="P34" i="8"/>
  <c r="P35" i="8"/>
  <c r="P36" i="8"/>
  <c r="P37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134" i="8"/>
  <c r="P137" i="8"/>
  <c r="P139" i="8"/>
  <c r="P141" i="8"/>
  <c r="P142" i="8"/>
  <c r="P147" i="8"/>
  <c r="P240" i="8"/>
  <c r="P245" i="8"/>
  <c r="P327" i="8"/>
  <c r="P332" i="8"/>
  <c r="P366" i="8"/>
  <c r="P371" i="8"/>
  <c r="P148" i="8"/>
  <c r="P154" i="8"/>
  <c r="P156" i="8"/>
  <c r="P246" i="8"/>
  <c r="P252" i="8"/>
  <c r="P254" i="8"/>
  <c r="P163" i="8"/>
  <c r="P255" i="8"/>
  <c r="P259" i="8"/>
  <c r="P164" i="8"/>
  <c r="P169" i="8"/>
  <c r="P260" i="8"/>
  <c r="P265" i="8"/>
  <c r="P170" i="8"/>
  <c r="P174" i="8"/>
  <c r="P266" i="8"/>
  <c r="P270" i="8"/>
  <c r="P175" i="8"/>
  <c r="P179" i="8"/>
  <c r="P271" i="8"/>
  <c r="P275" i="8"/>
  <c r="P333" i="8"/>
  <c r="P337" i="8"/>
  <c r="P372" i="8"/>
  <c r="P376" i="8"/>
  <c r="P186" i="8"/>
  <c r="P191" i="8"/>
  <c r="P282" i="8"/>
  <c r="P287" i="8"/>
  <c r="P339" i="8"/>
  <c r="P344" i="8"/>
  <c r="P378" i="8"/>
  <c r="P383" i="8"/>
  <c r="P196" i="8"/>
  <c r="P288" i="8"/>
  <c r="P292" i="8"/>
  <c r="P345" i="8"/>
  <c r="P349" i="8"/>
  <c r="P384" i="8"/>
  <c r="P388" i="8"/>
  <c r="P419" i="8"/>
  <c r="P423" i="8"/>
  <c r="P427" i="8"/>
  <c r="P80" i="8"/>
  <c r="Q2" i="1"/>
  <c r="Q3" i="1"/>
  <c r="Q4" i="1"/>
  <c r="Q6" i="1"/>
  <c r="Q7" i="1"/>
  <c r="Q8" i="1"/>
  <c r="Q9" i="1"/>
  <c r="Q11" i="1"/>
  <c r="Q12" i="1"/>
  <c r="Q13" i="1"/>
  <c r="Q14" i="1"/>
  <c r="Q16" i="1"/>
  <c r="Q17" i="1"/>
  <c r="Q18" i="1"/>
  <c r="Q19" i="1"/>
  <c r="Q21" i="1"/>
  <c r="Q22" i="1"/>
  <c r="Q23" i="1"/>
  <c r="Q24" i="1"/>
  <c r="Q26" i="1"/>
  <c r="Q27" i="1"/>
  <c r="Q28" i="1"/>
  <c r="Q29" i="1"/>
  <c r="Q31" i="1"/>
  <c r="Q32" i="1"/>
  <c r="Q33" i="1"/>
  <c r="Q34" i="1"/>
  <c r="Q36" i="1"/>
  <c r="Q37" i="1"/>
  <c r="Q38" i="1"/>
  <c r="Q39" i="1"/>
  <c r="Q42" i="1"/>
  <c r="Q41" i="1"/>
  <c r="O121" i="8" l="1"/>
  <c r="Q121" i="8"/>
  <c r="O233" i="8"/>
  <c r="O31" i="8"/>
  <c r="Q31" i="8"/>
  <c r="R31" i="8" s="1"/>
  <c r="O48" i="8"/>
  <c r="O49" i="8"/>
  <c r="O50" i="8"/>
  <c r="O51" i="8"/>
  <c r="Q51" i="8"/>
  <c r="O52" i="8"/>
  <c r="Q52" i="8"/>
  <c r="R52" i="8" s="1"/>
  <c r="O53" i="8"/>
  <c r="Q53" i="8"/>
  <c r="R53" i="8" s="1"/>
  <c r="O141" i="8"/>
  <c r="Q141" i="8"/>
  <c r="R141" i="8" s="1"/>
  <c r="O38" i="8"/>
  <c r="O47" i="8"/>
  <c r="O254" i="8"/>
  <c r="Q254" i="8"/>
  <c r="O419" i="8"/>
  <c r="Q419" i="8"/>
  <c r="R419" i="8" s="1"/>
  <c r="R121" i="8" l="1"/>
  <c r="R254" i="8"/>
  <c r="R51" i="8"/>
  <c r="Q233" i="8"/>
  <c r="Q50" i="8"/>
  <c r="O18" i="8"/>
  <c r="O14" i="8"/>
  <c r="O423" i="8"/>
  <c r="O13" i="8"/>
  <c r="O8" i="8"/>
  <c r="O45" i="8"/>
  <c r="O43" i="8"/>
  <c r="O40" i="8"/>
  <c r="Q79" i="8"/>
  <c r="O79" i="8"/>
  <c r="O78" i="8"/>
  <c r="Q77" i="8"/>
  <c r="O77" i="8"/>
  <c r="Q76" i="8"/>
  <c r="O76" i="8"/>
  <c r="Q75" i="8"/>
  <c r="O75" i="8"/>
  <c r="Q74" i="8"/>
  <c r="O74" i="8"/>
  <c r="O73" i="8"/>
  <c r="O72" i="8"/>
  <c r="Q71" i="8"/>
  <c r="O71" i="8"/>
  <c r="O70" i="8"/>
  <c r="Q69" i="8"/>
  <c r="O69" i="8"/>
  <c r="O68" i="8"/>
  <c r="Q67" i="8"/>
  <c r="O67" i="8"/>
  <c r="O66" i="8"/>
  <c r="O65" i="8"/>
  <c r="O64" i="8"/>
  <c r="O63" i="8"/>
  <c r="O62" i="8"/>
  <c r="Q61" i="8"/>
  <c r="O61" i="8"/>
  <c r="O60" i="8"/>
  <c r="Q59" i="8"/>
  <c r="O59" i="8"/>
  <c r="Q58" i="8"/>
  <c r="O58" i="8"/>
  <c r="O57" i="8"/>
  <c r="O56" i="8"/>
  <c r="O55" i="8"/>
  <c r="O37" i="8"/>
  <c r="Q36" i="8"/>
  <c r="O36" i="8"/>
  <c r="Q35" i="8"/>
  <c r="O35" i="8"/>
  <c r="Q34" i="8"/>
  <c r="O34" i="8"/>
  <c r="O33" i="8"/>
  <c r="O134" i="8"/>
  <c r="O137" i="8"/>
  <c r="Q137" i="8"/>
  <c r="O139" i="8"/>
  <c r="O142" i="8"/>
  <c r="Q142" i="8"/>
  <c r="O147" i="8"/>
  <c r="O240" i="8"/>
  <c r="Q240" i="8"/>
  <c r="O245" i="8"/>
  <c r="O327" i="8"/>
  <c r="O332" i="8"/>
  <c r="Q332" i="8"/>
  <c r="O366" i="8"/>
  <c r="Q366" i="8"/>
  <c r="O371" i="8"/>
  <c r="Q371" i="8"/>
  <c r="Q30" i="8"/>
  <c r="O30" i="8"/>
  <c r="Q29" i="8"/>
  <c r="O29" i="8"/>
  <c r="Q28" i="8"/>
  <c r="O28" i="8"/>
  <c r="O19" i="8"/>
  <c r="O25" i="8"/>
  <c r="O399" i="8"/>
  <c r="Q399" i="8"/>
  <c r="O403" i="8"/>
  <c r="O427" i="8"/>
  <c r="Q388" i="8"/>
  <c r="O388" i="8"/>
  <c r="O384" i="8"/>
  <c r="O349" i="8"/>
  <c r="Q345" i="8"/>
  <c r="O345" i="8"/>
  <c r="O292" i="8"/>
  <c r="O288" i="8"/>
  <c r="O196" i="8"/>
  <c r="O192" i="8"/>
  <c r="Q383" i="8"/>
  <c r="O383" i="8"/>
  <c r="O378" i="8"/>
  <c r="O344" i="8"/>
  <c r="O339" i="8"/>
  <c r="O287" i="8"/>
  <c r="O282" i="8"/>
  <c r="Q191" i="8"/>
  <c r="O191" i="8"/>
  <c r="Q186" i="8"/>
  <c r="O186" i="8"/>
  <c r="O376" i="8"/>
  <c r="O372" i="8"/>
  <c r="O337" i="8"/>
  <c r="O333" i="8"/>
  <c r="O275" i="8"/>
  <c r="O271" i="8"/>
  <c r="O179" i="8"/>
  <c r="Q175" i="8"/>
  <c r="O175" i="8"/>
  <c r="O270" i="8"/>
  <c r="O266" i="8"/>
  <c r="O174" i="8"/>
  <c r="Q170" i="8"/>
  <c r="O170" i="8"/>
  <c r="O7" i="8"/>
  <c r="O265" i="8"/>
  <c r="O260" i="8"/>
  <c r="O169" i="8"/>
  <c r="Q164" i="8"/>
  <c r="O164" i="8"/>
  <c r="O259" i="8"/>
  <c r="O255" i="8"/>
  <c r="O163" i="8"/>
  <c r="Q252" i="8"/>
  <c r="O252" i="8"/>
  <c r="O246" i="8"/>
  <c r="O156" i="8"/>
  <c r="Q154" i="8"/>
  <c r="O154" i="8"/>
  <c r="O148" i="8"/>
  <c r="O408" i="8"/>
  <c r="O407" i="8"/>
  <c r="O406" i="8"/>
  <c r="O405" i="8"/>
  <c r="O404" i="8"/>
  <c r="Q398" i="8"/>
  <c r="O398" i="8"/>
  <c r="O397" i="8"/>
  <c r="Q396" i="8"/>
  <c r="O396" i="8"/>
  <c r="O395" i="8"/>
  <c r="O394" i="8"/>
  <c r="O365" i="8"/>
  <c r="O364" i="8"/>
  <c r="O363" i="8"/>
  <c r="Q362" i="8"/>
  <c r="O362" i="8"/>
  <c r="O361" i="8"/>
  <c r="O326" i="8"/>
  <c r="Q325" i="8"/>
  <c r="O325" i="8"/>
  <c r="Q324" i="8"/>
  <c r="O324" i="8"/>
  <c r="O323" i="8"/>
  <c r="O322" i="8"/>
  <c r="O239" i="8"/>
  <c r="Q238" i="8"/>
  <c r="R238" i="8" s="1"/>
  <c r="O238" i="8"/>
  <c r="O237" i="8"/>
  <c r="O236" i="8"/>
  <c r="O235" i="8"/>
  <c r="Q133" i="8"/>
  <c r="O133" i="8"/>
  <c r="O132" i="8"/>
  <c r="O131" i="8"/>
  <c r="Q130" i="8"/>
  <c r="O130" i="8"/>
  <c r="Q129" i="8"/>
  <c r="O129" i="8"/>
  <c r="O128" i="8"/>
  <c r="O126" i="8"/>
  <c r="Q124" i="8"/>
  <c r="O124" i="8"/>
  <c r="O123" i="8"/>
  <c r="Q232" i="8"/>
  <c r="O232" i="8"/>
  <c r="Q231" i="8"/>
  <c r="O231" i="8"/>
  <c r="O230" i="8"/>
  <c r="Q120" i="8"/>
  <c r="O120" i="8"/>
  <c r="O119" i="8"/>
  <c r="O118" i="8"/>
  <c r="Q117" i="8"/>
  <c r="O117" i="8"/>
  <c r="O111" i="8"/>
  <c r="Q321" i="8"/>
  <c r="O321" i="8"/>
  <c r="O317" i="8"/>
  <c r="O229" i="8"/>
  <c r="O225" i="8"/>
  <c r="O110" i="8"/>
  <c r="Q106" i="8"/>
  <c r="O106" i="8"/>
  <c r="O218" i="8"/>
  <c r="Q215" i="8"/>
  <c r="O215" i="8"/>
  <c r="Q99" i="8"/>
  <c r="O99" i="8"/>
  <c r="O96" i="8"/>
  <c r="Q310" i="8"/>
  <c r="O310" i="8"/>
  <c r="Q306" i="8"/>
  <c r="R306" i="8" s="1"/>
  <c r="O306" i="8"/>
  <c r="O214" i="8"/>
  <c r="O210" i="8"/>
  <c r="Q95" i="8"/>
  <c r="R95" i="8" s="1"/>
  <c r="O95" i="8"/>
  <c r="O91" i="8"/>
  <c r="O360" i="8"/>
  <c r="O355" i="8"/>
  <c r="Q305" i="8"/>
  <c r="O305" i="8"/>
  <c r="Q300" i="8"/>
  <c r="O300" i="8"/>
  <c r="O209" i="8"/>
  <c r="O204" i="8"/>
  <c r="O90" i="8"/>
  <c r="O85" i="8"/>
  <c r="O418" i="8"/>
  <c r="O414" i="8"/>
  <c r="O413" i="8"/>
  <c r="Q409" i="8"/>
  <c r="O409" i="8"/>
  <c r="O393" i="8"/>
  <c r="O389" i="8"/>
  <c r="O354" i="8"/>
  <c r="Q350" i="8"/>
  <c r="O350" i="8"/>
  <c r="O299" i="8"/>
  <c r="Q295" i="8"/>
  <c r="O295" i="8"/>
  <c r="O203" i="8"/>
  <c r="O199" i="8"/>
  <c r="O84" i="8"/>
  <c r="Q80" i="8"/>
  <c r="O80" i="8"/>
  <c r="R28" i="8" l="1"/>
  <c r="R35" i="8"/>
  <c r="R383" i="8"/>
  <c r="R133" i="8"/>
  <c r="R29" i="8"/>
  <c r="R36" i="8"/>
  <c r="R61" i="8"/>
  <c r="R69" i="8"/>
  <c r="R233" i="8"/>
  <c r="R295" i="8"/>
  <c r="R321" i="8"/>
  <c r="R129" i="8"/>
  <c r="R399" i="8"/>
  <c r="R142" i="8"/>
  <c r="R398" i="8"/>
  <c r="R30" i="8"/>
  <c r="R58" i="8"/>
  <c r="R74" i="8"/>
  <c r="R396" i="8"/>
  <c r="R106" i="8"/>
  <c r="R191" i="8"/>
  <c r="R332" i="8"/>
  <c r="R80" i="8"/>
  <c r="R99" i="8"/>
  <c r="R215" i="8"/>
  <c r="R120" i="8"/>
  <c r="R130" i="8"/>
  <c r="R252" i="8"/>
  <c r="R164" i="8"/>
  <c r="R175" i="8"/>
  <c r="R371" i="8"/>
  <c r="R305" i="8"/>
  <c r="R76" i="8"/>
  <c r="R345" i="8"/>
  <c r="R232" i="8"/>
  <c r="R350" i="8"/>
  <c r="R409" i="8"/>
  <c r="R300" i="8"/>
  <c r="R124" i="8"/>
  <c r="R170" i="8"/>
  <c r="R388" i="8"/>
  <c r="R34" i="8"/>
  <c r="R59" i="8"/>
  <c r="R67" i="8"/>
  <c r="R71" i="8"/>
  <c r="R75" i="8"/>
  <c r="R79" i="8"/>
  <c r="R231" i="8"/>
  <c r="R154" i="8"/>
  <c r="R325" i="8"/>
  <c r="R50" i="8"/>
  <c r="R77" i="8"/>
  <c r="R310" i="8"/>
  <c r="R117" i="8"/>
  <c r="R324" i="8"/>
  <c r="R362" i="8"/>
  <c r="R186" i="8"/>
  <c r="R366" i="8"/>
  <c r="R240" i="8"/>
  <c r="R137" i="8"/>
  <c r="Q423" i="8"/>
  <c r="R423" i="8" s="1"/>
  <c r="Q327" i="8"/>
  <c r="Q147" i="8"/>
  <c r="Q139" i="8"/>
  <c r="Q33" i="8"/>
  <c r="Q60" i="8"/>
  <c r="Q66" i="8"/>
  <c r="Q68" i="8"/>
  <c r="Q134" i="8"/>
  <c r="Q245" i="8"/>
  <c r="Q72" i="8"/>
  <c r="Q64" i="8"/>
  <c r="Q56" i="8"/>
  <c r="Q57" i="8"/>
  <c r="Q65" i="8"/>
  <c r="Q73" i="8"/>
  <c r="Q55" i="8"/>
  <c r="Q63" i="8"/>
  <c r="Q37" i="8"/>
  <c r="Q62" i="8"/>
  <c r="Q70" i="8"/>
  <c r="Q78" i="8"/>
  <c r="Q384" i="8"/>
  <c r="Q292" i="8"/>
  <c r="Q270" i="8"/>
  <c r="Q111" i="8"/>
  <c r="Q118" i="8"/>
  <c r="Q355" i="8"/>
  <c r="Q403" i="8"/>
  <c r="Q413" i="8"/>
  <c r="Q407" i="8"/>
  <c r="Q128" i="8"/>
  <c r="Q326" i="8"/>
  <c r="Q394" i="8"/>
  <c r="Q169" i="8"/>
  <c r="Q322" i="8"/>
  <c r="Q406" i="8"/>
  <c r="Q148" i="8"/>
  <c r="Q260" i="8"/>
  <c r="Q282" i="8"/>
  <c r="Q360" i="8"/>
  <c r="Q96" i="8"/>
  <c r="Q237" i="8"/>
  <c r="Q156" i="8"/>
  <c r="Q266" i="8"/>
  <c r="Q427" i="8"/>
  <c r="R427" i="8" s="1"/>
  <c r="Q110" i="8"/>
  <c r="Q288" i="8"/>
  <c r="Q393" i="8"/>
  <c r="Q389" i="8"/>
  <c r="Q204" i="8"/>
  <c r="Q361" i="8"/>
  <c r="Q397" i="8"/>
  <c r="Q299" i="8"/>
  <c r="Q163" i="8"/>
  <c r="Q339" i="8"/>
  <c r="Q344" i="8"/>
  <c r="Q265" i="8"/>
  <c r="Q333" i="8"/>
  <c r="Q364" i="8"/>
  <c r="Q378" i="8"/>
  <c r="Q414" i="8"/>
  <c r="Q214" i="8"/>
  <c r="R214" i="8" s="1"/>
  <c r="Q235" i="8"/>
  <c r="Q405" i="8"/>
  <c r="Q229" i="8"/>
  <c r="Q132" i="8"/>
  <c r="Q246" i="8"/>
  <c r="Q259" i="8"/>
  <c r="Q90" i="8"/>
  <c r="Q365" i="8"/>
  <c r="Q210" i="8"/>
  <c r="Q354" i="8"/>
  <c r="Q119" i="8"/>
  <c r="Q363" i="8"/>
  <c r="Q126" i="8"/>
  <c r="Q323" i="8"/>
  <c r="Q203" i="8"/>
  <c r="Q209" i="8"/>
  <c r="Q239" i="8"/>
  <c r="R239" i="8" s="1"/>
  <c r="Q85" i="8"/>
  <c r="Q91" i="8"/>
  <c r="R91" i="8" s="1"/>
  <c r="Q225" i="8"/>
  <c r="Q317" i="8"/>
  <c r="Q236" i="8"/>
  <c r="R236" i="8" s="1"/>
  <c r="Q395" i="8"/>
  <c r="Q404" i="8"/>
  <c r="Q218" i="8"/>
  <c r="Q199" i="8"/>
  <c r="Q418" i="8"/>
  <c r="Q230" i="8"/>
  <c r="Q255" i="8"/>
  <c r="Q408" i="8"/>
  <c r="Q84" i="8"/>
  <c r="Q131" i="8"/>
  <c r="Q179" i="8"/>
  <c r="Q372" i="8"/>
  <c r="Q376" i="8"/>
  <c r="Q287" i="8"/>
  <c r="Q123" i="8"/>
  <c r="Q174" i="8"/>
  <c r="Q271" i="8"/>
  <c r="Q275" i="8"/>
  <c r="Q196" i="8"/>
  <c r="Q349" i="8"/>
  <c r="Q337" i="8"/>
  <c r="R90" i="8" l="1"/>
  <c r="R360" i="8"/>
  <c r="R292" i="8"/>
  <c r="R287" i="8"/>
  <c r="R119" i="8"/>
  <c r="R64" i="8"/>
  <c r="R376" i="8"/>
  <c r="R134" i="8"/>
  <c r="R395" i="8"/>
  <c r="R246" i="8"/>
  <c r="R260" i="8"/>
  <c r="R169" i="8"/>
  <c r="R413" i="8"/>
  <c r="R118" i="8"/>
  <c r="R68" i="8"/>
  <c r="R139" i="8"/>
  <c r="R337" i="8"/>
  <c r="R271" i="8"/>
  <c r="R414" i="8"/>
  <c r="R265" i="8"/>
  <c r="R339" i="8"/>
  <c r="R389" i="8"/>
  <c r="R266" i="8"/>
  <c r="R148" i="8"/>
  <c r="R394" i="8"/>
  <c r="R111" i="8"/>
  <c r="R63" i="8"/>
  <c r="R66" i="8"/>
  <c r="R147" i="8"/>
  <c r="R196" i="8"/>
  <c r="R323" i="8"/>
  <c r="R70" i="8"/>
  <c r="R235" i="8"/>
  <c r="R57" i="8"/>
  <c r="R361" i="8"/>
  <c r="R230" i="8"/>
  <c r="R126" i="8"/>
  <c r="R372" i="8"/>
  <c r="R418" i="8"/>
  <c r="R317" i="8"/>
  <c r="R354" i="8"/>
  <c r="R132" i="8"/>
  <c r="R378" i="8"/>
  <c r="R163" i="8"/>
  <c r="R393" i="8"/>
  <c r="R156" i="8"/>
  <c r="R406" i="8"/>
  <c r="R326" i="8"/>
  <c r="R403" i="8"/>
  <c r="R72" i="8"/>
  <c r="R60" i="8"/>
  <c r="R110" i="8"/>
  <c r="R65" i="8"/>
  <c r="R131" i="8"/>
  <c r="R397" i="8"/>
  <c r="R384" i="8"/>
  <c r="R33" i="8"/>
  <c r="R85" i="8"/>
  <c r="R282" i="8"/>
  <c r="R275" i="8"/>
  <c r="R84" i="8"/>
  <c r="R204" i="8"/>
  <c r="R408" i="8"/>
  <c r="R349" i="8"/>
  <c r="R174" i="8"/>
  <c r="R123" i="8"/>
  <c r="R199" i="8"/>
  <c r="R225" i="8"/>
  <c r="R209" i="8"/>
  <c r="R210" i="8"/>
  <c r="R229" i="8"/>
  <c r="R288" i="8"/>
  <c r="R237" i="8"/>
  <c r="R128" i="8"/>
  <c r="R355" i="8"/>
  <c r="R55" i="8"/>
  <c r="R327" i="8"/>
  <c r="R363" i="8"/>
  <c r="R299" i="8"/>
  <c r="R407" i="8"/>
  <c r="R404" i="8"/>
  <c r="R259" i="8"/>
  <c r="R344" i="8"/>
  <c r="R62" i="8"/>
  <c r="R333" i="8"/>
  <c r="R37" i="8"/>
  <c r="R179" i="8"/>
  <c r="R255" i="8"/>
  <c r="R218" i="8"/>
  <c r="R203" i="8"/>
  <c r="R365" i="8"/>
  <c r="R405" i="8"/>
  <c r="R364" i="8"/>
  <c r="R96" i="8"/>
  <c r="R322" i="8"/>
  <c r="R270" i="8"/>
  <c r="R78" i="8"/>
  <c r="R73" i="8"/>
  <c r="R56" i="8"/>
  <c r="R245" i="8"/>
  <c r="P435" i="1" l="1"/>
  <c r="Q435" i="1"/>
  <c r="R435" i="1" s="1"/>
  <c r="P436" i="1"/>
  <c r="T436" i="1" s="1"/>
  <c r="Q436" i="1"/>
  <c r="U436" i="1" s="1"/>
  <c r="P437" i="1"/>
  <c r="T437" i="1" s="1"/>
  <c r="Q437" i="1"/>
  <c r="U437" i="1" s="1"/>
  <c r="P438" i="1"/>
  <c r="T438" i="1" s="1"/>
  <c r="Q438" i="1"/>
  <c r="U438" i="1" s="1"/>
  <c r="P439" i="1"/>
  <c r="T439" i="1" s="1"/>
  <c r="Q439" i="1"/>
  <c r="R439" i="1" s="1"/>
  <c r="P432" i="1"/>
  <c r="R436" i="1" l="1"/>
  <c r="S435" i="1"/>
  <c r="V435" i="1" s="1"/>
  <c r="S439" i="1"/>
  <c r="V439" i="1" s="1"/>
  <c r="R438" i="1"/>
  <c r="U435" i="1"/>
  <c r="T435" i="1"/>
  <c r="U439" i="1"/>
  <c r="R437" i="1"/>
  <c r="S438" i="1" l="1"/>
  <c r="V438" i="1" s="1"/>
  <c r="S437" i="1"/>
  <c r="V437" i="1" s="1"/>
  <c r="S436" i="1"/>
  <c r="V436" i="1" s="1"/>
  <c r="Q202" i="1"/>
  <c r="U202" i="1" s="1"/>
  <c r="P202" i="1"/>
  <c r="T202" i="1" s="1"/>
  <c r="Q201" i="1"/>
  <c r="U201" i="1" s="1"/>
  <c r="P201" i="1"/>
  <c r="T201" i="1" s="1"/>
  <c r="Q200" i="1"/>
  <c r="R200" i="1" s="1"/>
  <c r="P200" i="1"/>
  <c r="T200" i="1" s="1"/>
  <c r="Q193" i="1"/>
  <c r="R193" i="1" s="1"/>
  <c r="P193" i="1"/>
  <c r="T193" i="1" s="1"/>
  <c r="Q192" i="1"/>
  <c r="U192" i="1" s="1"/>
  <c r="P192" i="1"/>
  <c r="T192" i="1" s="1"/>
  <c r="Q191" i="1"/>
  <c r="R191" i="1" s="1"/>
  <c r="P191" i="1"/>
  <c r="T191" i="1" s="1"/>
  <c r="Q190" i="1"/>
  <c r="R190" i="1" s="1"/>
  <c r="P190" i="1"/>
  <c r="T190" i="1" s="1"/>
  <c r="Q189" i="1"/>
  <c r="R189" i="1" s="1"/>
  <c r="P189" i="1"/>
  <c r="T189" i="1" s="1"/>
  <c r="Q188" i="1"/>
  <c r="U188" i="1" s="1"/>
  <c r="P188" i="1"/>
  <c r="T188" i="1" s="1"/>
  <c r="Q187" i="1"/>
  <c r="U187" i="1" s="1"/>
  <c r="P187" i="1"/>
  <c r="T187" i="1" s="1"/>
  <c r="Q195" i="1"/>
  <c r="U195" i="1" s="1"/>
  <c r="P195" i="1"/>
  <c r="T195" i="1" s="1"/>
  <c r="Q209" i="1"/>
  <c r="U209" i="1" s="1"/>
  <c r="P209" i="1"/>
  <c r="T209" i="1" s="1"/>
  <c r="Q208" i="1"/>
  <c r="R208" i="1" s="1"/>
  <c r="P208" i="1"/>
  <c r="T208" i="1" s="1"/>
  <c r="Q207" i="1"/>
  <c r="R207" i="1" s="1"/>
  <c r="P207" i="1"/>
  <c r="T207" i="1" s="1"/>
  <c r="Q206" i="1"/>
  <c r="R206" i="1" s="1"/>
  <c r="P206" i="1"/>
  <c r="T206" i="1" s="1"/>
  <c r="Q205" i="1"/>
  <c r="R205" i="1" s="1"/>
  <c r="P205" i="1"/>
  <c r="T205" i="1" s="1"/>
  <c r="Q194" i="1"/>
  <c r="U194" i="1" s="1"/>
  <c r="P194" i="1"/>
  <c r="T194" i="1" s="1"/>
  <c r="Q186" i="1"/>
  <c r="U186" i="1" s="1"/>
  <c r="P186" i="1"/>
  <c r="T186" i="1" s="1"/>
  <c r="Q185" i="1"/>
  <c r="U185" i="1" s="1"/>
  <c r="P185" i="1"/>
  <c r="T185" i="1" s="1"/>
  <c r="Q184" i="1"/>
  <c r="R184" i="1" s="1"/>
  <c r="P184" i="1"/>
  <c r="T184" i="1" s="1"/>
  <c r="Q183" i="1"/>
  <c r="R183" i="1" s="1"/>
  <c r="P183" i="1"/>
  <c r="T183" i="1" s="1"/>
  <c r="Q182" i="1"/>
  <c r="R182" i="1" s="1"/>
  <c r="P182" i="1"/>
  <c r="T182" i="1" s="1"/>
  <c r="Q181" i="1"/>
  <c r="U181" i="1" s="1"/>
  <c r="P181" i="1"/>
  <c r="T181" i="1" s="1"/>
  <c r="Q180" i="1"/>
  <c r="R180" i="1" s="1"/>
  <c r="P180" i="1"/>
  <c r="T180" i="1" s="1"/>
  <c r="S208" i="1" l="1"/>
  <c r="V208" i="1" s="1"/>
  <c r="S184" i="1"/>
  <c r="V184" i="1" s="1"/>
  <c r="S205" i="1"/>
  <c r="V205" i="1" s="1"/>
  <c r="S193" i="1"/>
  <c r="V193" i="1" s="1"/>
  <c r="S206" i="1"/>
  <c r="V206" i="1" s="1"/>
  <c r="S190" i="1"/>
  <c r="V190" i="1" s="1"/>
  <c r="S200" i="1"/>
  <c r="V200" i="1" s="1"/>
  <c r="S183" i="1"/>
  <c r="V183" i="1" s="1"/>
  <c r="S180" i="1"/>
  <c r="V180" i="1" s="1"/>
  <c r="S189" i="1"/>
  <c r="V189" i="1" s="1"/>
  <c r="S182" i="1"/>
  <c r="V182" i="1" s="1"/>
  <c r="S207" i="1"/>
  <c r="V207" i="1" s="1"/>
  <c r="S191" i="1"/>
  <c r="V191" i="1" s="1"/>
  <c r="U193" i="1"/>
  <c r="U207" i="1"/>
  <c r="U191" i="1"/>
  <c r="R202" i="1"/>
  <c r="U200" i="1"/>
  <c r="U205" i="1"/>
  <c r="R201" i="1"/>
  <c r="U206" i="1"/>
  <c r="U208" i="1"/>
  <c r="R192" i="1"/>
  <c r="R188" i="1"/>
  <c r="U190" i="1"/>
  <c r="R187" i="1"/>
  <c r="U189" i="1"/>
  <c r="R194" i="1"/>
  <c r="R185" i="1"/>
  <c r="R195" i="1"/>
  <c r="U182" i="1"/>
  <c r="R209" i="1"/>
  <c r="U180" i="1"/>
  <c r="R181" i="1"/>
  <c r="U184" i="1"/>
  <c r="U183" i="1"/>
  <c r="R186" i="1"/>
  <c r="S181" i="1" l="1"/>
  <c r="V181" i="1" s="1"/>
  <c r="S202" i="1"/>
  <c r="V202" i="1" s="1"/>
  <c r="S209" i="1"/>
  <c r="V209" i="1" s="1"/>
  <c r="S195" i="1"/>
  <c r="V195" i="1" s="1"/>
  <c r="S187" i="1"/>
  <c r="V187" i="1" s="1"/>
  <c r="S188" i="1"/>
  <c r="V188" i="1" s="1"/>
  <c r="S192" i="1"/>
  <c r="V192" i="1" s="1"/>
  <c r="S186" i="1"/>
  <c r="V186" i="1" s="1"/>
  <c r="S185" i="1"/>
  <c r="V185" i="1" s="1"/>
  <c r="S194" i="1"/>
  <c r="V194" i="1" s="1"/>
  <c r="S201" i="1"/>
  <c r="V201" i="1" s="1"/>
  <c r="Q170" i="1"/>
  <c r="R170" i="1" s="1"/>
  <c r="P170" i="1"/>
  <c r="T170" i="1" s="1"/>
  <c r="Q169" i="1"/>
  <c r="U169" i="1" s="1"/>
  <c r="P169" i="1"/>
  <c r="T169" i="1" s="1"/>
  <c r="Q168" i="1"/>
  <c r="R168" i="1" s="1"/>
  <c r="P168" i="1"/>
  <c r="T168" i="1" s="1"/>
  <c r="Q166" i="1"/>
  <c r="U166" i="1" s="1"/>
  <c r="P166" i="1"/>
  <c r="T166" i="1" s="1"/>
  <c r="Q165" i="1"/>
  <c r="R165" i="1" s="1"/>
  <c r="P165" i="1"/>
  <c r="T165" i="1" s="1"/>
  <c r="Q164" i="1"/>
  <c r="U164" i="1" s="1"/>
  <c r="P164" i="1"/>
  <c r="T164" i="1" s="1"/>
  <c r="S170" i="1" l="1"/>
  <c r="V170" i="1" s="1"/>
  <c r="S168" i="1"/>
  <c r="V168" i="1" s="1"/>
  <c r="S165" i="1"/>
  <c r="V165" i="1" s="1"/>
  <c r="R169" i="1"/>
  <c r="U165" i="1"/>
  <c r="R164" i="1"/>
  <c r="U168" i="1"/>
  <c r="R166" i="1"/>
  <c r="U170" i="1"/>
  <c r="S169" i="1" l="1"/>
  <c r="V169" i="1" s="1"/>
  <c r="S166" i="1"/>
  <c r="V166" i="1" s="1"/>
  <c r="S164" i="1"/>
  <c r="V164" i="1" s="1"/>
  <c r="J142" i="1"/>
  <c r="I142" i="1"/>
  <c r="H142" i="1"/>
  <c r="J140" i="1"/>
  <c r="I140" i="1"/>
  <c r="H140" i="1"/>
  <c r="J138" i="1"/>
  <c r="I138" i="1"/>
  <c r="H138" i="1"/>
  <c r="J136" i="1"/>
  <c r="I136" i="1"/>
  <c r="H136" i="1"/>
  <c r="H159" i="1"/>
  <c r="I159" i="1"/>
  <c r="J159" i="1"/>
  <c r="H161" i="1"/>
  <c r="I161" i="1"/>
  <c r="J161" i="1"/>
  <c r="H163" i="1"/>
  <c r="I163" i="1"/>
  <c r="J163" i="1"/>
  <c r="I157" i="1"/>
  <c r="J157" i="1"/>
  <c r="H157" i="1"/>
  <c r="Q135" i="1"/>
  <c r="R135" i="1" s="1"/>
  <c r="P135" i="1"/>
  <c r="T135" i="1" s="1"/>
  <c r="Q133" i="1"/>
  <c r="R133" i="1" s="1"/>
  <c r="P133" i="1"/>
  <c r="T133" i="1" s="1"/>
  <c r="Q131" i="1"/>
  <c r="R131" i="1" s="1"/>
  <c r="P131" i="1"/>
  <c r="T131" i="1" s="1"/>
  <c r="Q129" i="1"/>
  <c r="U129" i="1" s="1"/>
  <c r="P129" i="1"/>
  <c r="T129" i="1" s="1"/>
  <c r="Q128" i="1"/>
  <c r="U128" i="1" s="1"/>
  <c r="P128" i="1"/>
  <c r="T128" i="1" s="1"/>
  <c r="Q126" i="1"/>
  <c r="R126" i="1" s="1"/>
  <c r="P126" i="1"/>
  <c r="T126" i="1" s="1"/>
  <c r="Q124" i="1"/>
  <c r="U124" i="1" s="1"/>
  <c r="P124" i="1"/>
  <c r="T124" i="1" s="1"/>
  <c r="Q123" i="1"/>
  <c r="U123" i="1" s="1"/>
  <c r="P123" i="1"/>
  <c r="T123" i="1" s="1"/>
  <c r="Q122" i="1"/>
  <c r="R122" i="1" s="1"/>
  <c r="P122" i="1"/>
  <c r="T122" i="1" s="1"/>
  <c r="Q150" i="1"/>
  <c r="U150" i="1" s="1"/>
  <c r="P150" i="1"/>
  <c r="T150" i="1" s="1"/>
  <c r="Q149" i="1"/>
  <c r="U149" i="1" s="1"/>
  <c r="P149" i="1"/>
  <c r="T149" i="1" s="1"/>
  <c r="Q147" i="1"/>
  <c r="R147" i="1" s="1"/>
  <c r="P147" i="1"/>
  <c r="T147" i="1" s="1"/>
  <c r="Q145" i="1"/>
  <c r="R145" i="1" s="1"/>
  <c r="P145" i="1"/>
  <c r="T145" i="1" s="1"/>
  <c r="Q144" i="1"/>
  <c r="R144" i="1" s="1"/>
  <c r="P144" i="1"/>
  <c r="T144" i="1" s="1"/>
  <c r="Q143" i="1"/>
  <c r="R143" i="1" s="1"/>
  <c r="P143" i="1"/>
  <c r="T143" i="1" s="1"/>
  <c r="Q156" i="1"/>
  <c r="U156" i="1" s="1"/>
  <c r="P156" i="1"/>
  <c r="T156" i="1" s="1"/>
  <c r="Q154" i="1"/>
  <c r="R154" i="1" s="1"/>
  <c r="P154" i="1"/>
  <c r="T154" i="1" s="1"/>
  <c r="Q152" i="1"/>
  <c r="R152" i="1" s="1"/>
  <c r="P152" i="1"/>
  <c r="T152" i="1" s="1"/>
  <c r="S154" i="1" l="1"/>
  <c r="V154" i="1" s="1"/>
  <c r="S145" i="1"/>
  <c r="V145" i="1" s="1"/>
  <c r="S147" i="1"/>
  <c r="V147" i="1" s="1"/>
  <c r="S143" i="1"/>
  <c r="V143" i="1" s="1"/>
  <c r="S131" i="1"/>
  <c r="V131" i="1" s="1"/>
  <c r="S122" i="1"/>
  <c r="V122" i="1" s="1"/>
  <c r="S135" i="1"/>
  <c r="V135" i="1" s="1"/>
  <c r="S152" i="1"/>
  <c r="V152" i="1" s="1"/>
  <c r="S144" i="1"/>
  <c r="V144" i="1" s="1"/>
  <c r="S126" i="1"/>
  <c r="V126" i="1" s="1"/>
  <c r="S133" i="1"/>
  <c r="V133" i="1" s="1"/>
  <c r="Q140" i="1"/>
  <c r="U140" i="1" s="1"/>
  <c r="P138" i="1"/>
  <c r="T138" i="1" s="1"/>
  <c r="Q136" i="1"/>
  <c r="U136" i="1" s="1"/>
  <c r="Q161" i="1"/>
  <c r="R161" i="1" s="1"/>
  <c r="P161" i="1"/>
  <c r="T161" i="1" s="1"/>
  <c r="P140" i="1"/>
  <c r="T140" i="1" s="1"/>
  <c r="Q159" i="1"/>
  <c r="U159" i="1" s="1"/>
  <c r="Q158" i="1"/>
  <c r="U158" i="1" s="1"/>
  <c r="Q138" i="1"/>
  <c r="U138" i="1" s="1"/>
  <c r="Q157" i="1"/>
  <c r="U157" i="1" s="1"/>
  <c r="Q137" i="1"/>
  <c r="U137" i="1" s="1"/>
  <c r="Q163" i="1"/>
  <c r="U163" i="1" s="1"/>
  <c r="P158" i="1"/>
  <c r="T158" i="1" s="1"/>
  <c r="P157" i="1"/>
  <c r="T157" i="1" s="1"/>
  <c r="P159" i="1"/>
  <c r="T159" i="1" s="1"/>
  <c r="P137" i="1"/>
  <c r="T137" i="1" s="1"/>
  <c r="P136" i="1"/>
  <c r="T136" i="1" s="1"/>
  <c r="P163" i="1"/>
  <c r="T163" i="1" s="1"/>
  <c r="U133" i="1"/>
  <c r="U135" i="1"/>
  <c r="U131" i="1"/>
  <c r="R129" i="1"/>
  <c r="R128" i="1"/>
  <c r="R124" i="1"/>
  <c r="R123" i="1"/>
  <c r="U126" i="1"/>
  <c r="U122" i="1"/>
  <c r="U145" i="1"/>
  <c r="U143" i="1"/>
  <c r="U144" i="1"/>
  <c r="U147" i="1"/>
  <c r="R150" i="1"/>
  <c r="R149" i="1"/>
  <c r="U152" i="1"/>
  <c r="R156" i="1"/>
  <c r="U154" i="1"/>
  <c r="S123" i="1" l="1"/>
  <c r="V123" i="1" s="1"/>
  <c r="S150" i="1"/>
  <c r="V150" i="1" s="1"/>
  <c r="S149" i="1"/>
  <c r="V149" i="1" s="1"/>
  <c r="S124" i="1"/>
  <c r="V124" i="1" s="1"/>
  <c r="S128" i="1"/>
  <c r="V128" i="1" s="1"/>
  <c r="S129" i="1"/>
  <c r="V129" i="1" s="1"/>
  <c r="S161" i="1"/>
  <c r="V161" i="1" s="1"/>
  <c r="S156" i="1"/>
  <c r="V156" i="1" s="1"/>
  <c r="R136" i="1"/>
  <c r="R140" i="1"/>
  <c r="U161" i="1"/>
  <c r="R157" i="1"/>
  <c r="R163" i="1"/>
  <c r="R159" i="1"/>
  <c r="R158" i="1"/>
  <c r="R138" i="1"/>
  <c r="R137" i="1"/>
  <c r="Q95" i="1"/>
  <c r="U95" i="1" s="1"/>
  <c r="P95" i="1"/>
  <c r="T95" i="1" s="1"/>
  <c r="Q94" i="1"/>
  <c r="U94" i="1" s="1"/>
  <c r="P94" i="1"/>
  <c r="T94" i="1" s="1"/>
  <c r="Q93" i="1"/>
  <c r="U93" i="1" s="1"/>
  <c r="P93" i="1"/>
  <c r="T93" i="1" s="1"/>
  <c r="Q91" i="1"/>
  <c r="U91" i="1" s="1"/>
  <c r="P91" i="1"/>
  <c r="T91" i="1" s="1"/>
  <c r="Q90" i="1"/>
  <c r="R90" i="1" s="1"/>
  <c r="P90" i="1"/>
  <c r="T90" i="1" s="1"/>
  <c r="Q89" i="1"/>
  <c r="R89" i="1" s="1"/>
  <c r="P89" i="1"/>
  <c r="T89" i="1" s="1"/>
  <c r="Q102" i="1"/>
  <c r="U102" i="1" s="1"/>
  <c r="P102" i="1"/>
  <c r="T102" i="1" s="1"/>
  <c r="Q101" i="1"/>
  <c r="U101" i="1" s="1"/>
  <c r="P101" i="1"/>
  <c r="T101" i="1" s="1"/>
  <c r="Q100" i="1"/>
  <c r="U100" i="1" s="1"/>
  <c r="P100" i="1"/>
  <c r="T100" i="1" s="1"/>
  <c r="Q99" i="1"/>
  <c r="U99" i="1" s="1"/>
  <c r="P99" i="1"/>
  <c r="T99" i="1" s="1"/>
  <c r="Q97" i="1"/>
  <c r="R97" i="1" s="1"/>
  <c r="P97" i="1"/>
  <c r="T97" i="1" s="1"/>
  <c r="Q96" i="1"/>
  <c r="R96" i="1" s="1"/>
  <c r="P96" i="1"/>
  <c r="T96" i="1" s="1"/>
  <c r="S158" i="1" l="1"/>
  <c r="V158" i="1" s="1"/>
  <c r="S97" i="1"/>
  <c r="V97" i="1" s="1"/>
  <c r="S89" i="1"/>
  <c r="V89" i="1" s="1"/>
  <c r="S157" i="1"/>
  <c r="V157" i="1" s="1"/>
  <c r="S96" i="1"/>
  <c r="V96" i="1" s="1"/>
  <c r="S138" i="1"/>
  <c r="V138" i="1" s="1"/>
  <c r="S159" i="1"/>
  <c r="V159" i="1" s="1"/>
  <c r="S163" i="1"/>
  <c r="V163" i="1" s="1"/>
  <c r="S90" i="1"/>
  <c r="V90" i="1" s="1"/>
  <c r="S140" i="1"/>
  <c r="V140" i="1" s="1"/>
  <c r="S137" i="1"/>
  <c r="V137" i="1" s="1"/>
  <c r="S136" i="1"/>
  <c r="V136" i="1" s="1"/>
  <c r="U89" i="1"/>
  <c r="U90" i="1"/>
  <c r="R95" i="1"/>
  <c r="R94" i="1"/>
  <c r="R93" i="1"/>
  <c r="R91" i="1"/>
  <c r="U97" i="1"/>
  <c r="U96" i="1"/>
  <c r="R102" i="1"/>
  <c r="R101" i="1"/>
  <c r="R100" i="1"/>
  <c r="R99" i="1"/>
  <c r="S91" i="1" l="1"/>
  <c r="V91" i="1" s="1"/>
  <c r="S93" i="1"/>
  <c r="V93" i="1" s="1"/>
  <c r="S99" i="1"/>
  <c r="V99" i="1" s="1"/>
  <c r="S100" i="1"/>
  <c r="V100" i="1" s="1"/>
  <c r="S94" i="1"/>
  <c r="V94" i="1" s="1"/>
  <c r="S95" i="1"/>
  <c r="V95" i="1" s="1"/>
  <c r="S101" i="1"/>
  <c r="V101" i="1" s="1"/>
  <c r="S102" i="1"/>
  <c r="V102" i="1" s="1"/>
  <c r="Q420" i="1"/>
  <c r="R420" i="1" s="1"/>
  <c r="P420" i="1"/>
  <c r="T420" i="1" s="1"/>
  <c r="Q419" i="1"/>
  <c r="U419" i="1" s="1"/>
  <c r="P419" i="1"/>
  <c r="T419" i="1" s="1"/>
  <c r="Q417" i="1"/>
  <c r="R417" i="1" s="1"/>
  <c r="P417" i="1"/>
  <c r="T417" i="1" s="1"/>
  <c r="Q416" i="1"/>
  <c r="R416" i="1" s="1"/>
  <c r="P416" i="1"/>
  <c r="T416" i="1" s="1"/>
  <c r="Q415" i="1"/>
  <c r="R415" i="1" s="1"/>
  <c r="P415" i="1"/>
  <c r="T415" i="1" s="1"/>
  <c r="Q414" i="1"/>
  <c r="U414" i="1" s="1"/>
  <c r="P414" i="1"/>
  <c r="T414" i="1" s="1"/>
  <c r="Q412" i="1"/>
  <c r="U412" i="1" s="1"/>
  <c r="P412" i="1"/>
  <c r="T412" i="1" s="1"/>
  <c r="Q411" i="1"/>
  <c r="R411" i="1" s="1"/>
  <c r="P411" i="1"/>
  <c r="T411" i="1" s="1"/>
  <c r="Q425" i="1"/>
  <c r="R425" i="1" s="1"/>
  <c r="P425" i="1"/>
  <c r="T425" i="1" s="1"/>
  <c r="Q424" i="1"/>
  <c r="R424" i="1" s="1"/>
  <c r="P424" i="1"/>
  <c r="T424" i="1" s="1"/>
  <c r="Q422" i="1"/>
  <c r="R422" i="1" s="1"/>
  <c r="P422" i="1"/>
  <c r="T422" i="1" s="1"/>
  <c r="Q421" i="1"/>
  <c r="R421" i="1" s="1"/>
  <c r="P421" i="1"/>
  <c r="T421" i="1" s="1"/>
  <c r="S421" i="1" l="1"/>
  <c r="V421" i="1" s="1"/>
  <c r="S416" i="1"/>
  <c r="V416" i="1" s="1"/>
  <c r="S424" i="1"/>
  <c r="V424" i="1" s="1"/>
  <c r="S411" i="1"/>
  <c r="V411" i="1" s="1"/>
  <c r="S422" i="1"/>
  <c r="V422" i="1" s="1"/>
  <c r="S417" i="1"/>
  <c r="V417" i="1" s="1"/>
  <c r="S425" i="1"/>
  <c r="V425" i="1" s="1"/>
  <c r="S415" i="1"/>
  <c r="V415" i="1" s="1"/>
  <c r="S420" i="1"/>
  <c r="V420" i="1" s="1"/>
  <c r="U421" i="1"/>
  <c r="U416" i="1"/>
  <c r="U422" i="1"/>
  <c r="U417" i="1"/>
  <c r="R414" i="1"/>
  <c r="R412" i="1"/>
  <c r="U415" i="1"/>
  <c r="R419" i="1"/>
  <c r="U420" i="1"/>
  <c r="U411" i="1"/>
  <c r="U425" i="1"/>
  <c r="U424" i="1"/>
  <c r="S412" i="1" l="1"/>
  <c r="V412" i="1" s="1"/>
  <c r="S414" i="1"/>
  <c r="V414" i="1" s="1"/>
  <c r="S419" i="1"/>
  <c r="V419" i="1" s="1"/>
  <c r="P340" i="1"/>
  <c r="T340" i="1" s="1"/>
  <c r="Q340" i="1"/>
  <c r="U340" i="1" s="1"/>
  <c r="P341" i="1"/>
  <c r="T341" i="1" s="1"/>
  <c r="Q341" i="1"/>
  <c r="R341" i="1" s="1"/>
  <c r="P343" i="1"/>
  <c r="T343" i="1" s="1"/>
  <c r="Q343" i="1"/>
  <c r="U343" i="1" s="1"/>
  <c r="P344" i="1"/>
  <c r="T344" i="1" s="1"/>
  <c r="Q344" i="1"/>
  <c r="U344" i="1" s="1"/>
  <c r="P345" i="1"/>
  <c r="T345" i="1" s="1"/>
  <c r="Q345" i="1"/>
  <c r="U345" i="1" s="1"/>
  <c r="P346" i="1"/>
  <c r="T346" i="1" s="1"/>
  <c r="Q346" i="1"/>
  <c r="U346" i="1" s="1"/>
  <c r="P347" i="1"/>
  <c r="T347" i="1" s="1"/>
  <c r="Q347" i="1"/>
  <c r="U347" i="1" s="1"/>
  <c r="P349" i="1"/>
  <c r="T349" i="1" s="1"/>
  <c r="Q349" i="1"/>
  <c r="U349" i="1" s="1"/>
  <c r="P350" i="1"/>
  <c r="T350" i="1" s="1"/>
  <c r="Q350" i="1"/>
  <c r="R350" i="1" s="1"/>
  <c r="P351" i="1"/>
  <c r="T351" i="1" s="1"/>
  <c r="Q351" i="1"/>
  <c r="R351" i="1" s="1"/>
  <c r="P352" i="1"/>
  <c r="T352" i="1" s="1"/>
  <c r="Q352" i="1"/>
  <c r="U352" i="1" s="1"/>
  <c r="Q357" i="1"/>
  <c r="R357" i="1" s="1"/>
  <c r="P357" i="1"/>
  <c r="T357" i="1" s="1"/>
  <c r="Q356" i="1"/>
  <c r="U356" i="1" s="1"/>
  <c r="P356" i="1"/>
  <c r="T356" i="1" s="1"/>
  <c r="Q355" i="1"/>
  <c r="R355" i="1" s="1"/>
  <c r="P355" i="1"/>
  <c r="T355" i="1" s="1"/>
  <c r="Q353" i="1"/>
  <c r="R353" i="1" s="1"/>
  <c r="P353" i="1"/>
  <c r="T353" i="1" s="1"/>
  <c r="S353" i="1" l="1"/>
  <c r="V353" i="1" s="1"/>
  <c r="S357" i="1"/>
  <c r="V357" i="1" s="1"/>
  <c r="S341" i="1"/>
  <c r="V341" i="1" s="1"/>
  <c r="S350" i="1"/>
  <c r="V350" i="1" s="1"/>
  <c r="S351" i="1"/>
  <c r="V351" i="1" s="1"/>
  <c r="S355" i="1"/>
  <c r="V355" i="1" s="1"/>
  <c r="R346" i="1"/>
  <c r="R343" i="1"/>
  <c r="R340" i="1"/>
  <c r="U351" i="1"/>
  <c r="R349" i="1"/>
  <c r="U341" i="1"/>
  <c r="U350" i="1"/>
  <c r="R345" i="1"/>
  <c r="R347" i="1"/>
  <c r="R352" i="1"/>
  <c r="R344" i="1"/>
  <c r="U355" i="1"/>
  <c r="U353" i="1"/>
  <c r="U357" i="1"/>
  <c r="R356" i="1"/>
  <c r="S356" i="1" s="1"/>
  <c r="S344" i="1" l="1"/>
  <c r="V344" i="1" s="1"/>
  <c r="S343" i="1"/>
  <c r="V343" i="1" s="1"/>
  <c r="S340" i="1"/>
  <c r="V340" i="1" s="1"/>
  <c r="S352" i="1"/>
  <c r="V352" i="1" s="1"/>
  <c r="S347" i="1"/>
  <c r="V347" i="1" s="1"/>
  <c r="S346" i="1"/>
  <c r="V346" i="1" s="1"/>
  <c r="S345" i="1"/>
  <c r="V345" i="1" s="1"/>
  <c r="S349" i="1"/>
  <c r="V349" i="1" s="1"/>
  <c r="V356" i="1"/>
  <c r="Q88" i="1" l="1"/>
  <c r="R88" i="1" s="1"/>
  <c r="P88" i="1"/>
  <c r="T88" i="1" s="1"/>
  <c r="Q87" i="1"/>
  <c r="R87" i="1" s="1"/>
  <c r="P87" i="1"/>
  <c r="T87" i="1" s="1"/>
  <c r="Q86" i="1"/>
  <c r="U86" i="1" s="1"/>
  <c r="P86" i="1"/>
  <c r="T86" i="1" s="1"/>
  <c r="Q85" i="1"/>
  <c r="U85" i="1" s="1"/>
  <c r="P85" i="1"/>
  <c r="T85" i="1" s="1"/>
  <c r="Q84" i="1"/>
  <c r="R84" i="1" s="1"/>
  <c r="P84" i="1"/>
  <c r="T84" i="1" s="1"/>
  <c r="Q83" i="1"/>
  <c r="U83" i="1" s="1"/>
  <c r="P83" i="1"/>
  <c r="T83" i="1" s="1"/>
  <c r="Q82" i="1"/>
  <c r="R82" i="1" s="1"/>
  <c r="P82" i="1"/>
  <c r="T82" i="1" s="1"/>
  <c r="Q81" i="1"/>
  <c r="U81" i="1" s="1"/>
  <c r="P81" i="1"/>
  <c r="T81" i="1" s="1"/>
  <c r="S82" i="1" l="1"/>
  <c r="V82" i="1" s="1"/>
  <c r="S87" i="1"/>
  <c r="V87" i="1" s="1"/>
  <c r="S84" i="1"/>
  <c r="V84" i="1" s="1"/>
  <c r="S88" i="1"/>
  <c r="V88" i="1" s="1"/>
  <c r="U88" i="1"/>
  <c r="R86" i="1"/>
  <c r="R85" i="1"/>
  <c r="U87" i="1"/>
  <c r="R83" i="1"/>
  <c r="R81" i="1"/>
  <c r="U84" i="1"/>
  <c r="U82" i="1"/>
  <c r="S81" i="1" l="1"/>
  <c r="V81" i="1" s="1"/>
  <c r="S83" i="1"/>
  <c r="V83" i="1" s="1"/>
  <c r="S85" i="1"/>
  <c r="V85" i="1" s="1"/>
  <c r="S86" i="1"/>
  <c r="V86" i="1" s="1"/>
  <c r="J333" i="1"/>
  <c r="I333" i="1"/>
  <c r="H333" i="1"/>
  <c r="J332" i="1"/>
  <c r="I332" i="1"/>
  <c r="H332" i="1"/>
  <c r="J331" i="1"/>
  <c r="I331" i="1"/>
  <c r="H331" i="1"/>
  <c r="J330" i="1"/>
  <c r="I330" i="1"/>
  <c r="H330" i="1"/>
  <c r="J329" i="1"/>
  <c r="I329" i="1"/>
  <c r="H329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I314" i="1"/>
  <c r="J314" i="1"/>
  <c r="H314" i="1"/>
  <c r="Q327" i="1"/>
  <c r="U327" i="1" s="1"/>
  <c r="P327" i="1"/>
  <c r="T327" i="1" s="1"/>
  <c r="Q326" i="1"/>
  <c r="U326" i="1" s="1"/>
  <c r="P326" i="1"/>
  <c r="T326" i="1" s="1"/>
  <c r="Q325" i="1"/>
  <c r="R325" i="1" s="1"/>
  <c r="P325" i="1"/>
  <c r="T325" i="1" s="1"/>
  <c r="Q324" i="1"/>
  <c r="R324" i="1" s="1"/>
  <c r="P324" i="1"/>
  <c r="T324" i="1" s="1"/>
  <c r="Q323" i="1"/>
  <c r="R323" i="1" s="1"/>
  <c r="P323" i="1"/>
  <c r="T323" i="1" s="1"/>
  <c r="Q322" i="1"/>
  <c r="U322" i="1" s="1"/>
  <c r="P322" i="1"/>
  <c r="T322" i="1" s="1"/>
  <c r="Q321" i="1"/>
  <c r="U321" i="1" s="1"/>
  <c r="P321" i="1"/>
  <c r="T321" i="1" s="1"/>
  <c r="Q320" i="1"/>
  <c r="U320" i="1" s="1"/>
  <c r="P320" i="1"/>
  <c r="T320" i="1" s="1"/>
  <c r="Q319" i="1"/>
  <c r="R319" i="1" s="1"/>
  <c r="P319" i="1"/>
  <c r="T319" i="1" s="1"/>
  <c r="Q313" i="1"/>
  <c r="U313" i="1" s="1"/>
  <c r="P313" i="1"/>
  <c r="T313" i="1" s="1"/>
  <c r="Q312" i="1"/>
  <c r="U312" i="1" s="1"/>
  <c r="P312" i="1"/>
  <c r="T312" i="1" s="1"/>
  <c r="Q311" i="1"/>
  <c r="R311" i="1" s="1"/>
  <c r="P311" i="1"/>
  <c r="T311" i="1" s="1"/>
  <c r="Q310" i="1"/>
  <c r="R310" i="1" s="1"/>
  <c r="P310" i="1"/>
  <c r="T310" i="1" s="1"/>
  <c r="Q309" i="1"/>
  <c r="R309" i="1" s="1"/>
  <c r="P309" i="1"/>
  <c r="T309" i="1" s="1"/>
  <c r="Q308" i="1"/>
  <c r="U308" i="1" s="1"/>
  <c r="P308" i="1"/>
  <c r="T308" i="1" s="1"/>
  <c r="Q307" i="1"/>
  <c r="U307" i="1" s="1"/>
  <c r="P307" i="1"/>
  <c r="T307" i="1" s="1"/>
  <c r="Q305" i="1"/>
  <c r="R305" i="1" s="1"/>
  <c r="P305" i="1"/>
  <c r="T305" i="1" s="1"/>
  <c r="Q304" i="1"/>
  <c r="U304" i="1" s="1"/>
  <c r="P304" i="1"/>
  <c r="T304" i="1" s="1"/>
  <c r="I301" i="1"/>
  <c r="H283" i="1"/>
  <c r="S310" i="1" l="1"/>
  <c r="V310" i="1" s="1"/>
  <c r="S323" i="1"/>
  <c r="V323" i="1" s="1"/>
  <c r="S325" i="1"/>
  <c r="V325" i="1" s="1"/>
  <c r="S305" i="1"/>
  <c r="V305" i="1" s="1"/>
  <c r="S319" i="1"/>
  <c r="V319" i="1" s="1"/>
  <c r="S311" i="1"/>
  <c r="V311" i="1" s="1"/>
  <c r="S324" i="1"/>
  <c r="V324" i="1" s="1"/>
  <c r="S309" i="1"/>
  <c r="V309" i="1" s="1"/>
  <c r="Q315" i="1"/>
  <c r="R315" i="1" s="1"/>
  <c r="U325" i="1"/>
  <c r="P315" i="1"/>
  <c r="T315" i="1" s="1"/>
  <c r="U310" i="1"/>
  <c r="R322" i="1"/>
  <c r="R326" i="1"/>
  <c r="U309" i="1"/>
  <c r="U324" i="1"/>
  <c r="U311" i="1"/>
  <c r="U319" i="1"/>
  <c r="R321" i="1"/>
  <c r="R308" i="1"/>
  <c r="R320" i="1"/>
  <c r="U323" i="1"/>
  <c r="R327" i="1"/>
  <c r="R307" i="1"/>
  <c r="R313" i="1"/>
  <c r="R304" i="1"/>
  <c r="R312" i="1"/>
  <c r="U305" i="1"/>
  <c r="S322" i="1" l="1"/>
  <c r="V322" i="1" s="1"/>
  <c r="S304" i="1"/>
  <c r="V304" i="1" s="1"/>
  <c r="S327" i="1"/>
  <c r="V327" i="1" s="1"/>
  <c r="S326" i="1"/>
  <c r="V326" i="1" s="1"/>
  <c r="S320" i="1"/>
  <c r="V320" i="1" s="1"/>
  <c r="S308" i="1"/>
  <c r="V308" i="1" s="1"/>
  <c r="S312" i="1"/>
  <c r="V312" i="1" s="1"/>
  <c r="S321" i="1"/>
  <c r="V321" i="1" s="1"/>
  <c r="S313" i="1"/>
  <c r="V313" i="1" s="1"/>
  <c r="S307" i="1"/>
  <c r="V307" i="1" s="1"/>
  <c r="S315" i="1"/>
  <c r="V315" i="1" s="1"/>
  <c r="U315" i="1"/>
  <c r="H298" i="1"/>
  <c r="J303" i="1"/>
  <c r="I303" i="1"/>
  <c r="H303" i="1"/>
  <c r="J302" i="1"/>
  <c r="I302" i="1"/>
  <c r="H302" i="1"/>
  <c r="J301" i="1"/>
  <c r="Q301" i="1" s="1"/>
  <c r="U301" i="1" s="1"/>
  <c r="J299" i="1"/>
  <c r="I299" i="1"/>
  <c r="H299" i="1"/>
  <c r="J298" i="1"/>
  <c r="I298" i="1"/>
  <c r="H281" i="1"/>
  <c r="I281" i="1"/>
  <c r="J281" i="1"/>
  <c r="K281" i="1"/>
  <c r="L281" i="1"/>
  <c r="M281" i="1"/>
  <c r="I283" i="1"/>
  <c r="J283" i="1"/>
  <c r="K283" i="1"/>
  <c r="L283" i="1"/>
  <c r="M283" i="1"/>
  <c r="H284" i="1"/>
  <c r="I284" i="1"/>
  <c r="J284" i="1"/>
  <c r="K284" i="1"/>
  <c r="L284" i="1"/>
  <c r="M284" i="1"/>
  <c r="H285" i="1"/>
  <c r="I285" i="1"/>
  <c r="J285" i="1"/>
  <c r="K285" i="1"/>
  <c r="L285" i="1"/>
  <c r="M285" i="1"/>
  <c r="I280" i="1"/>
  <c r="J280" i="1"/>
  <c r="K280" i="1"/>
  <c r="L280" i="1"/>
  <c r="M280" i="1"/>
  <c r="Q295" i="1"/>
  <c r="U295" i="1" s="1"/>
  <c r="P295" i="1"/>
  <c r="T295" i="1" s="1"/>
  <c r="Q293" i="1"/>
  <c r="U293" i="1" s="1"/>
  <c r="P293" i="1"/>
  <c r="T293" i="1" s="1"/>
  <c r="Q292" i="1"/>
  <c r="R292" i="1" s="1"/>
  <c r="P292" i="1"/>
  <c r="T292" i="1" s="1"/>
  <c r="Q291" i="1"/>
  <c r="R291" i="1" s="1"/>
  <c r="P291" i="1"/>
  <c r="T291" i="1" s="1"/>
  <c r="Q290" i="1"/>
  <c r="R290" i="1" s="1"/>
  <c r="P290" i="1"/>
  <c r="T290" i="1" s="1"/>
  <c r="Q289" i="1"/>
  <c r="U289" i="1" s="1"/>
  <c r="P289" i="1"/>
  <c r="T289" i="1" s="1"/>
  <c r="Q287" i="1"/>
  <c r="R287" i="1" s="1"/>
  <c r="P287" i="1"/>
  <c r="T287" i="1" s="1"/>
  <c r="Q286" i="1"/>
  <c r="U286" i="1" s="1"/>
  <c r="P286" i="1"/>
  <c r="T286" i="1" s="1"/>
  <c r="Q297" i="1"/>
  <c r="R297" i="1" s="1"/>
  <c r="P297" i="1"/>
  <c r="T297" i="1" s="1"/>
  <c r="Q296" i="1"/>
  <c r="R296" i="1" s="1"/>
  <c r="P296" i="1"/>
  <c r="T296" i="1" s="1"/>
  <c r="Q279" i="1"/>
  <c r="U279" i="1" s="1"/>
  <c r="P279" i="1"/>
  <c r="T279" i="1" s="1"/>
  <c r="Q278" i="1"/>
  <c r="U278" i="1" s="1"/>
  <c r="P278" i="1"/>
  <c r="T278" i="1" s="1"/>
  <c r="Q277" i="1"/>
  <c r="R277" i="1" s="1"/>
  <c r="P277" i="1"/>
  <c r="T277" i="1" s="1"/>
  <c r="Q275" i="1"/>
  <c r="R275" i="1" s="1"/>
  <c r="P275" i="1"/>
  <c r="T275" i="1" s="1"/>
  <c r="Q274" i="1"/>
  <c r="R274" i="1" s="1"/>
  <c r="P274" i="1"/>
  <c r="T274" i="1" s="1"/>
  <c r="Q273" i="1"/>
  <c r="R273" i="1" s="1"/>
  <c r="P273" i="1"/>
  <c r="T273" i="1" s="1"/>
  <c r="Q272" i="1"/>
  <c r="U272" i="1" s="1"/>
  <c r="P272" i="1"/>
  <c r="T272" i="1" s="1"/>
  <c r="Q271" i="1"/>
  <c r="U271" i="1" s="1"/>
  <c r="P271" i="1"/>
  <c r="T271" i="1" s="1"/>
  <c r="Q269" i="1"/>
  <c r="R269" i="1" s="1"/>
  <c r="P269" i="1"/>
  <c r="T269" i="1" s="1"/>
  <c r="Q268" i="1"/>
  <c r="U268" i="1" s="1"/>
  <c r="P268" i="1"/>
  <c r="T268" i="1" s="1"/>
  <c r="S269" i="1" l="1"/>
  <c r="V269" i="1" s="1"/>
  <c r="S287" i="1"/>
  <c r="V287" i="1" s="1"/>
  <c r="S275" i="1"/>
  <c r="V275" i="1" s="1"/>
  <c r="S296" i="1"/>
  <c r="V296" i="1" s="1"/>
  <c r="S273" i="1"/>
  <c r="V273" i="1" s="1"/>
  <c r="S291" i="1"/>
  <c r="V291" i="1" s="1"/>
  <c r="S274" i="1"/>
  <c r="V274" i="1" s="1"/>
  <c r="S292" i="1"/>
  <c r="V292" i="1" s="1"/>
  <c r="S277" i="1"/>
  <c r="V277" i="1" s="1"/>
  <c r="S297" i="1"/>
  <c r="V297" i="1" s="1"/>
  <c r="S290" i="1"/>
  <c r="V290" i="1" s="1"/>
  <c r="P298" i="1"/>
  <c r="T298" i="1" s="1"/>
  <c r="Q299" i="1"/>
  <c r="U299" i="1" s="1"/>
  <c r="Q298" i="1"/>
  <c r="R298" i="1" s="1"/>
  <c r="V298" i="1" s="1"/>
  <c r="P299" i="1"/>
  <c r="T299" i="1" s="1"/>
  <c r="P301" i="1"/>
  <c r="T301" i="1" s="1"/>
  <c r="U290" i="1"/>
  <c r="U292" i="1"/>
  <c r="R289" i="1"/>
  <c r="R293" i="1"/>
  <c r="U296" i="1"/>
  <c r="U291" i="1"/>
  <c r="R286" i="1"/>
  <c r="R295" i="1"/>
  <c r="U287" i="1"/>
  <c r="U297" i="1"/>
  <c r="R301" i="1"/>
  <c r="U275" i="1"/>
  <c r="U277" i="1"/>
  <c r="U274" i="1"/>
  <c r="U273" i="1"/>
  <c r="R272" i="1"/>
  <c r="R279" i="1"/>
  <c r="U269" i="1"/>
  <c r="R271" i="1"/>
  <c r="R268" i="1"/>
  <c r="R278" i="1"/>
  <c r="S293" i="1" l="1"/>
  <c r="V293" i="1" s="1"/>
  <c r="S271" i="1"/>
  <c r="V271" i="1" s="1"/>
  <c r="S289" i="1"/>
  <c r="V289" i="1" s="1"/>
  <c r="S279" i="1"/>
  <c r="V279" i="1" s="1"/>
  <c r="S295" i="1"/>
  <c r="V295" i="1" s="1"/>
  <c r="S286" i="1"/>
  <c r="V286" i="1" s="1"/>
  <c r="S268" i="1"/>
  <c r="V268" i="1" s="1"/>
  <c r="S301" i="1"/>
  <c r="V301" i="1" s="1"/>
  <c r="S272" i="1"/>
  <c r="V272" i="1" s="1"/>
  <c r="S278" i="1"/>
  <c r="V278" i="1" s="1"/>
  <c r="R299" i="1"/>
  <c r="U298" i="1"/>
  <c r="Q330" i="1"/>
  <c r="U330" i="1" s="1"/>
  <c r="P330" i="1"/>
  <c r="Q328" i="1"/>
  <c r="R328" i="1" s="1"/>
  <c r="P328" i="1"/>
  <c r="T328" i="1" s="1"/>
  <c r="Q318" i="1"/>
  <c r="R318" i="1" s="1"/>
  <c r="P318" i="1"/>
  <c r="T318" i="1" s="1"/>
  <c r="Q317" i="1"/>
  <c r="R317" i="1" s="1"/>
  <c r="P317" i="1"/>
  <c r="T317" i="1" s="1"/>
  <c r="Q316" i="1"/>
  <c r="U316" i="1" s="1"/>
  <c r="P316" i="1"/>
  <c r="T316" i="1" s="1"/>
  <c r="Q285" i="1"/>
  <c r="U285" i="1" s="1"/>
  <c r="P285" i="1"/>
  <c r="T285" i="1" s="1"/>
  <c r="Q284" i="1"/>
  <c r="U284" i="1" s="1"/>
  <c r="P284" i="1"/>
  <c r="T284" i="1" s="1"/>
  <c r="Q283" i="1"/>
  <c r="R283" i="1" s="1"/>
  <c r="P283" i="1"/>
  <c r="T283" i="1" s="1"/>
  <c r="Q281" i="1"/>
  <c r="R281" i="1" s="1"/>
  <c r="P281" i="1"/>
  <c r="T281" i="1" s="1"/>
  <c r="Q263" i="1"/>
  <c r="R263" i="1" s="1"/>
  <c r="P263" i="1"/>
  <c r="T263" i="1" s="1"/>
  <c r="Q262" i="1"/>
  <c r="R262" i="1" s="1"/>
  <c r="P262" i="1"/>
  <c r="T262" i="1" s="1"/>
  <c r="Q260" i="1"/>
  <c r="R260" i="1" s="1"/>
  <c r="P260" i="1"/>
  <c r="T260" i="1" s="1"/>
  <c r="Q259" i="1"/>
  <c r="U259" i="1" s="1"/>
  <c r="P259" i="1"/>
  <c r="T259" i="1" s="1"/>
  <c r="Q258" i="1"/>
  <c r="U258" i="1" s="1"/>
  <c r="P258" i="1"/>
  <c r="T258" i="1" s="1"/>
  <c r="P222" i="1"/>
  <c r="T222" i="1" s="1"/>
  <c r="Q222" i="1"/>
  <c r="R222" i="1" s="1"/>
  <c r="P223" i="1"/>
  <c r="T223" i="1" s="1"/>
  <c r="Q223" i="1"/>
  <c r="R223" i="1" s="1"/>
  <c r="P225" i="1"/>
  <c r="T225" i="1" s="1"/>
  <c r="Q225" i="1"/>
  <c r="U225" i="1" s="1"/>
  <c r="P227" i="1"/>
  <c r="T227" i="1" s="1"/>
  <c r="Q227" i="1"/>
  <c r="U227" i="1" s="1"/>
  <c r="P234" i="1"/>
  <c r="T234" i="1" s="1"/>
  <c r="Q234" i="1"/>
  <c r="U234" i="1" s="1"/>
  <c r="P235" i="1"/>
  <c r="T235" i="1" s="1"/>
  <c r="Q235" i="1"/>
  <c r="U235" i="1" s="1"/>
  <c r="P237" i="1"/>
  <c r="T237" i="1" s="1"/>
  <c r="Q237" i="1"/>
  <c r="U237" i="1" s="1"/>
  <c r="P239" i="1"/>
  <c r="T239" i="1" s="1"/>
  <c r="Q239" i="1"/>
  <c r="R239" i="1" s="1"/>
  <c r="P216" i="1"/>
  <c r="T216" i="1" s="1"/>
  <c r="Q216" i="1"/>
  <c r="P217" i="1"/>
  <c r="T217" i="1" s="1"/>
  <c r="Q217" i="1"/>
  <c r="U217" i="1" s="1"/>
  <c r="P219" i="1"/>
  <c r="T219" i="1" s="1"/>
  <c r="Q219" i="1"/>
  <c r="U219" i="1" s="1"/>
  <c r="P221" i="1"/>
  <c r="T221" i="1" s="1"/>
  <c r="Q221" i="1"/>
  <c r="R221" i="1" s="1"/>
  <c r="P228" i="1"/>
  <c r="T228" i="1" s="1"/>
  <c r="Q228" i="1"/>
  <c r="R228" i="1" s="1"/>
  <c r="P229" i="1"/>
  <c r="T229" i="1" s="1"/>
  <c r="Q229" i="1"/>
  <c r="U229" i="1" s="1"/>
  <c r="P231" i="1"/>
  <c r="T231" i="1" s="1"/>
  <c r="Q231" i="1"/>
  <c r="U231" i="1" s="1"/>
  <c r="P233" i="1"/>
  <c r="T233" i="1" s="1"/>
  <c r="Q233" i="1"/>
  <c r="U233" i="1" s="1"/>
  <c r="P264" i="1"/>
  <c r="T264" i="1" s="1"/>
  <c r="Q264" i="1"/>
  <c r="R264" i="1" s="1"/>
  <c r="P265" i="1"/>
  <c r="T265" i="1" s="1"/>
  <c r="Q265" i="1"/>
  <c r="R265" i="1" s="1"/>
  <c r="P267" i="1"/>
  <c r="T267" i="1" s="1"/>
  <c r="Q267" i="1"/>
  <c r="R267" i="1" s="1"/>
  <c r="P302" i="1"/>
  <c r="T302" i="1" s="1"/>
  <c r="Q302" i="1"/>
  <c r="U302" i="1" s="1"/>
  <c r="P303" i="1"/>
  <c r="T303" i="1" s="1"/>
  <c r="Q303" i="1"/>
  <c r="U303" i="1" s="1"/>
  <c r="P331" i="1"/>
  <c r="Q331" i="1"/>
  <c r="R331" i="1" s="1"/>
  <c r="P332" i="1"/>
  <c r="Q332" i="1"/>
  <c r="R332" i="1" s="1"/>
  <c r="P333" i="1"/>
  <c r="Q333" i="1"/>
  <c r="P334" i="1"/>
  <c r="Q334" i="1"/>
  <c r="R334" i="1" s="1"/>
  <c r="P335" i="1"/>
  <c r="Q335" i="1"/>
  <c r="U335" i="1" s="1"/>
  <c r="P337" i="1"/>
  <c r="Q337" i="1"/>
  <c r="R337" i="1" s="1"/>
  <c r="S337" i="1" s="1"/>
  <c r="P338" i="1"/>
  <c r="Q338" i="1"/>
  <c r="P339" i="1"/>
  <c r="Q339" i="1"/>
  <c r="U339" i="1" s="1"/>
  <c r="P358" i="1"/>
  <c r="T358" i="1" s="1"/>
  <c r="Q358" i="1"/>
  <c r="U358" i="1" s="1"/>
  <c r="P359" i="1"/>
  <c r="T359" i="1" s="1"/>
  <c r="Q359" i="1"/>
  <c r="U359" i="1" s="1"/>
  <c r="P360" i="1"/>
  <c r="T360" i="1" s="1"/>
  <c r="Q360" i="1"/>
  <c r="R360" i="1" s="1"/>
  <c r="P361" i="1"/>
  <c r="T361" i="1" s="1"/>
  <c r="Q361" i="1"/>
  <c r="U361" i="1" s="1"/>
  <c r="P362" i="1"/>
  <c r="T362" i="1" s="1"/>
  <c r="Q362" i="1"/>
  <c r="R362" i="1" s="1"/>
  <c r="P363" i="1"/>
  <c r="T363" i="1" s="1"/>
  <c r="Q363" i="1"/>
  <c r="R363" i="1" s="1"/>
  <c r="P364" i="1"/>
  <c r="T364" i="1" s="1"/>
  <c r="Q364" i="1"/>
  <c r="P365" i="1"/>
  <c r="T365" i="1" s="1"/>
  <c r="Q365" i="1"/>
  <c r="U365" i="1" s="1"/>
  <c r="P366" i="1"/>
  <c r="T366" i="1" s="1"/>
  <c r="Q366" i="1"/>
  <c r="U366" i="1" s="1"/>
  <c r="P367" i="1"/>
  <c r="T367" i="1" s="1"/>
  <c r="Q367" i="1"/>
  <c r="U367" i="1" s="1"/>
  <c r="P373" i="1"/>
  <c r="T373" i="1" s="1"/>
  <c r="Q373" i="1"/>
  <c r="U373" i="1" s="1"/>
  <c r="P374" i="1"/>
  <c r="T374" i="1" s="1"/>
  <c r="Q374" i="1"/>
  <c r="U374" i="1" s="1"/>
  <c r="P375" i="1"/>
  <c r="T375" i="1" s="1"/>
  <c r="Q375" i="1"/>
  <c r="U375" i="1" s="1"/>
  <c r="P376" i="1"/>
  <c r="T376" i="1" s="1"/>
  <c r="Q376" i="1"/>
  <c r="R376" i="1" s="1"/>
  <c r="P377" i="1"/>
  <c r="T377" i="1" s="1"/>
  <c r="Q377" i="1"/>
  <c r="R377" i="1" s="1"/>
  <c r="P378" i="1"/>
  <c r="T378" i="1" s="1"/>
  <c r="Q378" i="1"/>
  <c r="R378" i="1" s="1"/>
  <c r="P379" i="1"/>
  <c r="T379" i="1" s="1"/>
  <c r="Q379" i="1"/>
  <c r="R379" i="1" s="1"/>
  <c r="P380" i="1"/>
  <c r="T380" i="1" s="1"/>
  <c r="Q380" i="1"/>
  <c r="P381" i="1"/>
  <c r="T381" i="1" s="1"/>
  <c r="Q381" i="1"/>
  <c r="U381" i="1" s="1"/>
  <c r="P382" i="1"/>
  <c r="T382" i="1" s="1"/>
  <c r="Q382" i="1"/>
  <c r="U382" i="1" s="1"/>
  <c r="P387" i="1"/>
  <c r="T387" i="1" s="1"/>
  <c r="Q387" i="1"/>
  <c r="R387" i="1" s="1"/>
  <c r="P388" i="1"/>
  <c r="T388" i="1" s="1"/>
  <c r="Q388" i="1"/>
  <c r="P389" i="1"/>
  <c r="T389" i="1" s="1"/>
  <c r="Q389" i="1"/>
  <c r="U389" i="1" s="1"/>
  <c r="P390" i="1"/>
  <c r="T390" i="1" s="1"/>
  <c r="Q390" i="1"/>
  <c r="R390" i="1" s="1"/>
  <c r="P392" i="1"/>
  <c r="T392" i="1" s="1"/>
  <c r="Q392" i="1"/>
  <c r="R392" i="1" s="1"/>
  <c r="P393" i="1"/>
  <c r="T393" i="1" s="1"/>
  <c r="Q393" i="1"/>
  <c r="R393" i="1" s="1"/>
  <c r="P394" i="1"/>
  <c r="T394" i="1" s="1"/>
  <c r="Q394" i="1"/>
  <c r="R394" i="1" s="1"/>
  <c r="P395" i="1"/>
  <c r="T395" i="1" s="1"/>
  <c r="Q395" i="1"/>
  <c r="U395" i="1" s="1"/>
  <c r="P396" i="1"/>
  <c r="T396" i="1" s="1"/>
  <c r="Q396" i="1"/>
  <c r="P398" i="1"/>
  <c r="T398" i="1" s="1"/>
  <c r="Q398" i="1"/>
  <c r="R398" i="1" s="1"/>
  <c r="P399" i="1"/>
  <c r="T399" i="1" s="1"/>
  <c r="Q399" i="1"/>
  <c r="U399" i="1" s="1"/>
  <c r="P400" i="1"/>
  <c r="T400" i="1" s="1"/>
  <c r="Q400" i="1"/>
  <c r="R400" i="1" s="1"/>
  <c r="P401" i="1"/>
  <c r="T401" i="1" s="1"/>
  <c r="Q401" i="1"/>
  <c r="R401" i="1" s="1"/>
  <c r="P402" i="1"/>
  <c r="T402" i="1" s="1"/>
  <c r="Q402" i="1"/>
  <c r="R402" i="1" s="1"/>
  <c r="P404" i="1"/>
  <c r="T404" i="1" s="1"/>
  <c r="Q404" i="1"/>
  <c r="P405" i="1"/>
  <c r="T405" i="1" s="1"/>
  <c r="Q405" i="1"/>
  <c r="U405" i="1" s="1"/>
  <c r="P406" i="1"/>
  <c r="Q406" i="1"/>
  <c r="R406" i="1" s="1"/>
  <c r="P407" i="1"/>
  <c r="Q407" i="1"/>
  <c r="U407" i="1" s="1"/>
  <c r="P408" i="1"/>
  <c r="Q408" i="1"/>
  <c r="R408" i="1" s="1"/>
  <c r="P410" i="1"/>
  <c r="Q410" i="1"/>
  <c r="R410" i="1" s="1"/>
  <c r="P426" i="1"/>
  <c r="T426" i="1" s="1"/>
  <c r="Q426" i="1"/>
  <c r="R426" i="1" s="1"/>
  <c r="P427" i="1"/>
  <c r="T427" i="1" s="1"/>
  <c r="Q427" i="1"/>
  <c r="P429" i="1"/>
  <c r="T429" i="1" s="1"/>
  <c r="Q429" i="1"/>
  <c r="U429" i="1" s="1"/>
  <c r="P430" i="1"/>
  <c r="T430" i="1" s="1"/>
  <c r="Q430" i="1"/>
  <c r="U430" i="1" s="1"/>
  <c r="P42" i="1"/>
  <c r="T42" i="1" s="1"/>
  <c r="R42" i="1"/>
  <c r="S398" i="1" l="1"/>
  <c r="V398" i="1" s="1"/>
  <c r="S363" i="1"/>
  <c r="V363" i="1" s="1"/>
  <c r="S332" i="1"/>
  <c r="V332" i="1" s="1"/>
  <c r="S42" i="1"/>
  <c r="V42" i="1" s="1"/>
  <c r="S406" i="1"/>
  <c r="V406" i="1" s="1"/>
  <c r="S392" i="1"/>
  <c r="V392" i="1" s="1"/>
  <c r="S379" i="1"/>
  <c r="V379" i="1" s="1"/>
  <c r="S331" i="1"/>
  <c r="V331" i="1" s="1"/>
  <c r="S260" i="1"/>
  <c r="V260" i="1" s="1"/>
  <c r="S317" i="1"/>
  <c r="V317" i="1" s="1"/>
  <c r="S410" i="1"/>
  <c r="V410" i="1" s="1"/>
  <c r="S400" i="1"/>
  <c r="V400" i="1" s="1"/>
  <c r="S390" i="1"/>
  <c r="V390" i="1" s="1"/>
  <c r="S378" i="1"/>
  <c r="V378" i="1" s="1"/>
  <c r="S334" i="1"/>
  <c r="V334" i="1" s="1"/>
  <c r="S264" i="1"/>
  <c r="V264" i="1" s="1"/>
  <c r="S228" i="1"/>
  <c r="V228" i="1" s="1"/>
  <c r="S222" i="1"/>
  <c r="V222" i="1" s="1"/>
  <c r="S262" i="1"/>
  <c r="V262" i="1" s="1"/>
  <c r="S318" i="1"/>
  <c r="V318" i="1" s="1"/>
  <c r="S402" i="1"/>
  <c r="V402" i="1" s="1"/>
  <c r="S393" i="1"/>
  <c r="V393" i="1" s="1"/>
  <c r="S376" i="1"/>
  <c r="V376" i="1" s="1"/>
  <c r="S267" i="1"/>
  <c r="V267" i="1" s="1"/>
  <c r="S281" i="1"/>
  <c r="V281" i="1" s="1"/>
  <c r="S426" i="1"/>
  <c r="V426" i="1" s="1"/>
  <c r="S401" i="1"/>
  <c r="V401" i="1" s="1"/>
  <c r="S387" i="1"/>
  <c r="V387" i="1" s="1"/>
  <c r="S362" i="1"/>
  <c r="V362" i="1" s="1"/>
  <c r="S265" i="1"/>
  <c r="V265" i="1" s="1"/>
  <c r="S223" i="1"/>
  <c r="V223" i="1" s="1"/>
  <c r="S283" i="1"/>
  <c r="V283" i="1" s="1"/>
  <c r="S299" i="1"/>
  <c r="V299" i="1" s="1"/>
  <c r="S408" i="1"/>
  <c r="V408" i="1" s="1"/>
  <c r="S394" i="1"/>
  <c r="V394" i="1" s="1"/>
  <c r="S377" i="1"/>
  <c r="V377" i="1" s="1"/>
  <c r="S360" i="1"/>
  <c r="V360" i="1" s="1"/>
  <c r="S221" i="1"/>
  <c r="V221" i="1" s="1"/>
  <c r="S239" i="1"/>
  <c r="V239" i="1" s="1"/>
  <c r="S263" i="1"/>
  <c r="V263" i="1" s="1"/>
  <c r="S328" i="1"/>
  <c r="V328" i="1" s="1"/>
  <c r="T332" i="1"/>
  <c r="T330" i="1"/>
  <c r="T331" i="1"/>
  <c r="T333" i="1"/>
  <c r="T337" i="1"/>
  <c r="T338" i="1"/>
  <c r="T334" i="1"/>
  <c r="T339" i="1"/>
  <c r="T335" i="1"/>
  <c r="V337" i="1"/>
  <c r="U387" i="1"/>
  <c r="U426" i="1"/>
  <c r="U390" i="1"/>
  <c r="R405" i="1"/>
  <c r="T410" i="1"/>
  <c r="R399" i="1"/>
  <c r="T406" i="1"/>
  <c r="T408" i="1"/>
  <c r="U379" i="1"/>
  <c r="T407" i="1"/>
  <c r="R429" i="1"/>
  <c r="U377" i="1"/>
  <c r="U393" i="1"/>
  <c r="R395" i="1"/>
  <c r="R382" i="1"/>
  <c r="U400" i="1"/>
  <c r="R316" i="1"/>
  <c r="U392" i="1"/>
  <c r="U402" i="1"/>
  <c r="U318" i="1"/>
  <c r="U42" i="1"/>
  <c r="R430" i="1"/>
  <c r="U337" i="1"/>
  <c r="R335" i="1"/>
  <c r="R237" i="1"/>
  <c r="R229" i="1"/>
  <c r="R217" i="1"/>
  <c r="U362" i="1"/>
  <c r="R374" i="1"/>
  <c r="R359" i="1"/>
  <c r="R225" i="1"/>
  <c r="U263" i="1"/>
  <c r="U264" i="1"/>
  <c r="U401" i="1"/>
  <c r="U378" i="1"/>
  <c r="U376" i="1"/>
  <c r="R407" i="1"/>
  <c r="R231" i="1"/>
  <c r="U328" i="1"/>
  <c r="U317" i="1"/>
  <c r="U398" i="1"/>
  <c r="U408" i="1"/>
  <c r="R381" i="1"/>
  <c r="R375" i="1"/>
  <c r="R361" i="1"/>
  <c r="U283" i="1"/>
  <c r="R330" i="1"/>
  <c r="U221" i="1"/>
  <c r="R367" i="1"/>
  <c r="U281" i="1"/>
  <c r="R284" i="1"/>
  <c r="U332" i="1"/>
  <c r="U265" i="1"/>
  <c r="U222" i="1"/>
  <c r="R259" i="1"/>
  <c r="R366" i="1"/>
  <c r="U334" i="1"/>
  <c r="R285" i="1"/>
  <c r="R365" i="1"/>
  <c r="U223" i="1"/>
  <c r="R258" i="1"/>
  <c r="R227" i="1"/>
  <c r="U260" i="1"/>
  <c r="U360" i="1"/>
  <c r="U267" i="1"/>
  <c r="R219" i="1"/>
  <c r="R235" i="1"/>
  <c r="U262" i="1"/>
  <c r="R233" i="1"/>
  <c r="U228" i="1"/>
  <c r="U363" i="1"/>
  <c r="U331" i="1"/>
  <c r="U239" i="1"/>
  <c r="R303" i="1"/>
  <c r="R234" i="1"/>
  <c r="U364" i="1"/>
  <c r="R364" i="1"/>
  <c r="U427" i="1"/>
  <c r="R427" i="1"/>
  <c r="U410" i="1"/>
  <c r="R389" i="1"/>
  <c r="R358" i="1"/>
  <c r="U338" i="1"/>
  <c r="R338" i="1"/>
  <c r="S338" i="1" s="1"/>
  <c r="U380" i="1"/>
  <c r="R380" i="1"/>
  <c r="U406" i="1"/>
  <c r="U388" i="1"/>
  <c r="R388" i="1"/>
  <c r="R339" i="1"/>
  <c r="S339" i="1" s="1"/>
  <c r="U333" i="1"/>
  <c r="R333" i="1"/>
  <c r="R302" i="1"/>
  <c r="U396" i="1"/>
  <c r="R396" i="1"/>
  <c r="U394" i="1"/>
  <c r="U216" i="1"/>
  <c r="R216" i="1"/>
  <c r="U404" i="1"/>
  <c r="R404" i="1"/>
  <c r="R373" i="1"/>
  <c r="U16" i="1"/>
  <c r="P16" i="1"/>
  <c r="U14" i="1"/>
  <c r="P14" i="1"/>
  <c r="T14" i="1" s="1"/>
  <c r="R13" i="1"/>
  <c r="P13" i="1"/>
  <c r="T13" i="1" s="1"/>
  <c r="R12" i="1"/>
  <c r="P12" i="1"/>
  <c r="T12" i="1" s="1"/>
  <c r="R6" i="1"/>
  <c r="P6" i="1"/>
  <c r="R4" i="1"/>
  <c r="P4" i="1"/>
  <c r="T4" i="1" s="1"/>
  <c r="R3" i="1"/>
  <c r="P3" i="1"/>
  <c r="T3" i="1" s="1"/>
  <c r="R2" i="1"/>
  <c r="P2" i="1"/>
  <c r="T2" i="1" s="1"/>
  <c r="R21" i="1"/>
  <c r="P21" i="1"/>
  <c r="U19" i="1"/>
  <c r="P19" i="1"/>
  <c r="T19" i="1" s="1"/>
  <c r="R18" i="1"/>
  <c r="P18" i="1"/>
  <c r="T18" i="1" s="1"/>
  <c r="R17" i="1"/>
  <c r="P17" i="1"/>
  <c r="T17" i="1" s="1"/>
  <c r="R11" i="1"/>
  <c r="P11" i="1"/>
  <c r="T11" i="1" s="1"/>
  <c r="R9" i="1"/>
  <c r="P9" i="1"/>
  <c r="T9" i="1" s="1"/>
  <c r="R8" i="1"/>
  <c r="P8" i="1"/>
  <c r="T8" i="1" s="1"/>
  <c r="R7" i="1"/>
  <c r="P7" i="1"/>
  <c r="T7" i="1" s="1"/>
  <c r="U23" i="1"/>
  <c r="P23" i="1"/>
  <c r="T23" i="1" s="1"/>
  <c r="U22" i="1"/>
  <c r="P22" i="1"/>
  <c r="T22" i="1" s="1"/>
  <c r="R41" i="1"/>
  <c r="S41" i="1" s="1"/>
  <c r="P41" i="1"/>
  <c r="R39" i="1"/>
  <c r="P39" i="1"/>
  <c r="T39" i="1" s="1"/>
  <c r="R38" i="1"/>
  <c r="P38" i="1"/>
  <c r="T38" i="1" s="1"/>
  <c r="R37" i="1"/>
  <c r="P37" i="1"/>
  <c r="T37" i="1" s="1"/>
  <c r="U31" i="1"/>
  <c r="P31" i="1"/>
  <c r="U29" i="1"/>
  <c r="P29" i="1"/>
  <c r="U28" i="1"/>
  <c r="P28" i="1"/>
  <c r="T28" i="1" s="1"/>
  <c r="U27" i="1"/>
  <c r="P27" i="1"/>
  <c r="R34" i="1"/>
  <c r="P34" i="1"/>
  <c r="T34" i="1" s="1"/>
  <c r="R33" i="1"/>
  <c r="P33" i="1"/>
  <c r="T33" i="1" s="1"/>
  <c r="U32" i="1"/>
  <c r="P32" i="1"/>
  <c r="T32" i="1" s="1"/>
  <c r="U26" i="1"/>
  <c r="P26" i="1"/>
  <c r="T26" i="1" s="1"/>
  <c r="R24" i="1"/>
  <c r="P24" i="1"/>
  <c r="T24" i="1" s="1"/>
  <c r="S234" i="1" l="1"/>
  <c r="V234" i="1" s="1"/>
  <c r="S381" i="1"/>
  <c r="V381" i="1" s="1"/>
  <c r="S24" i="1"/>
  <c r="V24" i="1" s="1"/>
  <c r="S3" i="1"/>
  <c r="V3" i="1" s="1"/>
  <c r="S219" i="1"/>
  <c r="V219" i="1" s="1"/>
  <c r="S11" i="1"/>
  <c r="V11" i="1" s="1"/>
  <c r="S6" i="1"/>
  <c r="V6" i="1" s="1"/>
  <c r="S380" i="1"/>
  <c r="V380" i="1" s="1"/>
  <c r="S227" i="1"/>
  <c r="V227" i="1" s="1"/>
  <c r="S430" i="1"/>
  <c r="V430" i="1" s="1"/>
  <c r="S373" i="1"/>
  <c r="V373" i="1" s="1"/>
  <c r="S302" i="1"/>
  <c r="V302" i="1" s="1"/>
  <c r="S364" i="1"/>
  <c r="V364" i="1" s="1"/>
  <c r="S233" i="1"/>
  <c r="V233" i="1" s="1"/>
  <c r="S258" i="1"/>
  <c r="V258" i="1" s="1"/>
  <c r="S361" i="1"/>
  <c r="V361" i="1" s="1"/>
  <c r="V407" i="1"/>
  <c r="S407" i="1"/>
  <c r="S374" i="1"/>
  <c r="V374" i="1" s="1"/>
  <c r="S235" i="1"/>
  <c r="V235" i="1" s="1"/>
  <c r="S217" i="1"/>
  <c r="V217" i="1" s="1"/>
  <c r="S13" i="1"/>
  <c r="V13" i="1" s="1"/>
  <c r="S303" i="1"/>
  <c r="V303" i="1" s="1"/>
  <c r="S229" i="1"/>
  <c r="V229" i="1" s="1"/>
  <c r="S38" i="1"/>
  <c r="V38" i="1" s="1"/>
  <c r="S21" i="1"/>
  <c r="V21" i="1" s="1"/>
  <c r="S231" i="1"/>
  <c r="V231" i="1" s="1"/>
  <c r="S359" i="1"/>
  <c r="V359" i="1" s="1"/>
  <c r="S395" i="1"/>
  <c r="V395" i="1" s="1"/>
  <c r="S399" i="1"/>
  <c r="V399" i="1" s="1"/>
  <c r="S33" i="1"/>
  <c r="V33" i="1" s="1"/>
  <c r="S39" i="1"/>
  <c r="V39" i="1" s="1"/>
  <c r="S7" i="1"/>
  <c r="V7" i="1" s="1"/>
  <c r="S17" i="1"/>
  <c r="V17" i="1" s="1"/>
  <c r="S2" i="1"/>
  <c r="V2" i="1" s="1"/>
  <c r="S12" i="1"/>
  <c r="V12" i="1" s="1"/>
  <c r="S404" i="1"/>
  <c r="V404" i="1" s="1"/>
  <c r="S333" i="1"/>
  <c r="V333" i="1" s="1"/>
  <c r="S375" i="1"/>
  <c r="V375" i="1" s="1"/>
  <c r="S405" i="1"/>
  <c r="V405" i="1" s="1"/>
  <c r="S284" i="1"/>
  <c r="V284" i="1" s="1"/>
  <c r="S8" i="1"/>
  <c r="V8" i="1" s="1"/>
  <c r="S358" i="1"/>
  <c r="V358" i="1" s="1"/>
  <c r="S389" i="1"/>
  <c r="V389" i="1" s="1"/>
  <c r="S367" i="1"/>
  <c r="V367" i="1" s="1"/>
  <c r="S316" i="1"/>
  <c r="V316" i="1" s="1"/>
  <c r="S37" i="1"/>
  <c r="V37" i="1" s="1"/>
  <c r="S9" i="1"/>
  <c r="V9" i="1" s="1"/>
  <c r="S4" i="1"/>
  <c r="V4" i="1" s="1"/>
  <c r="S366" i="1"/>
  <c r="V366" i="1" s="1"/>
  <c r="S335" i="1"/>
  <c r="V335" i="1" s="1"/>
  <c r="S365" i="1"/>
  <c r="V365" i="1" s="1"/>
  <c r="S429" i="1"/>
  <c r="V429" i="1" s="1"/>
  <c r="S34" i="1"/>
  <c r="V34" i="1" s="1"/>
  <c r="S18" i="1"/>
  <c r="V18" i="1" s="1"/>
  <c r="S216" i="1"/>
  <c r="V216" i="1" s="1"/>
  <c r="S285" i="1"/>
  <c r="V285" i="1" s="1"/>
  <c r="S388" i="1"/>
  <c r="V388" i="1" s="1"/>
  <c r="S237" i="1"/>
  <c r="V237" i="1" s="1"/>
  <c r="S396" i="1"/>
  <c r="V396" i="1" s="1"/>
  <c r="S427" i="1"/>
  <c r="V427" i="1" s="1"/>
  <c r="S259" i="1"/>
  <c r="V259" i="1" s="1"/>
  <c r="S330" i="1"/>
  <c r="V330" i="1" s="1"/>
  <c r="S225" i="1"/>
  <c r="V225" i="1" s="1"/>
  <c r="S382" i="1"/>
  <c r="V382" i="1" s="1"/>
  <c r="V41" i="1"/>
  <c r="V338" i="1"/>
  <c r="T6" i="1"/>
  <c r="T16" i="1"/>
  <c r="V339" i="1"/>
  <c r="T29" i="1"/>
  <c r="T27" i="1"/>
  <c r="T31" i="1"/>
  <c r="T21" i="1"/>
  <c r="T41" i="1"/>
  <c r="U2" i="1"/>
  <c r="U4" i="1"/>
  <c r="U6" i="1"/>
  <c r="U7" i="1"/>
  <c r="U37" i="1"/>
  <c r="U9" i="1"/>
  <c r="U11" i="1"/>
  <c r="U8" i="1"/>
  <c r="U3" i="1"/>
  <c r="R29" i="1"/>
  <c r="S29" i="1" s="1"/>
  <c r="U18" i="1"/>
  <c r="U13" i="1"/>
  <c r="U24" i="1"/>
  <c r="U17" i="1"/>
  <c r="U12" i="1"/>
  <c r="R16" i="1"/>
  <c r="R14" i="1"/>
  <c r="U21" i="1"/>
  <c r="R19" i="1"/>
  <c r="R32" i="1"/>
  <c r="U38" i="1"/>
  <c r="U41" i="1"/>
  <c r="R31" i="1"/>
  <c r="S31" i="1" s="1"/>
  <c r="U39" i="1"/>
  <c r="R28" i="1"/>
  <c r="R23" i="1"/>
  <c r="R27" i="1"/>
  <c r="S27" i="1" s="1"/>
  <c r="R22" i="1"/>
  <c r="R26" i="1"/>
  <c r="U34" i="1"/>
  <c r="U33" i="1"/>
  <c r="S22" i="1" l="1"/>
  <c r="V22" i="1" s="1"/>
  <c r="S23" i="1"/>
  <c r="V23" i="1" s="1"/>
  <c r="S28" i="1"/>
  <c r="V28" i="1" s="1"/>
  <c r="S14" i="1"/>
  <c r="V14" i="1" s="1"/>
  <c r="S16" i="1"/>
  <c r="V16" i="1" s="1"/>
  <c r="V32" i="1"/>
  <c r="S32" i="1"/>
  <c r="S19" i="1"/>
  <c r="V19" i="1" s="1"/>
  <c r="S26" i="1"/>
  <c r="V26" i="1" s="1"/>
  <c r="V31" i="1"/>
  <c r="V27" i="1"/>
  <c r="V29" i="1"/>
  <c r="Q65" i="1"/>
  <c r="R65" i="1" s="1"/>
  <c r="S65" i="1" s="1"/>
  <c r="Q43" i="1"/>
  <c r="Q44" i="1"/>
  <c r="Q45" i="1"/>
  <c r="Q47" i="1"/>
  <c r="Q48" i="1"/>
  <c r="Q49" i="1"/>
  <c r="Q50" i="1"/>
  <c r="Q51" i="1"/>
  <c r="Q53" i="1"/>
  <c r="Q54" i="1"/>
  <c r="Q55" i="1"/>
  <c r="Q56" i="1"/>
  <c r="Q57" i="1"/>
  <c r="Q59" i="1"/>
  <c r="Q60" i="1"/>
  <c r="Q61" i="1"/>
  <c r="Q62" i="1"/>
  <c r="Q63" i="1"/>
  <c r="Q66" i="1"/>
  <c r="Q67" i="1"/>
  <c r="Q69" i="1"/>
  <c r="Q70" i="1"/>
  <c r="Q71" i="1"/>
  <c r="Q72" i="1"/>
  <c r="Q74" i="1"/>
  <c r="Q75" i="1"/>
  <c r="Q76" i="1"/>
  <c r="Q77" i="1"/>
  <c r="Q79" i="1"/>
  <c r="Q80" i="1"/>
  <c r="Q103" i="1"/>
  <c r="Q105" i="1"/>
  <c r="Q106" i="1"/>
  <c r="Q107" i="1"/>
  <c r="Q108" i="1"/>
  <c r="Q110" i="1"/>
  <c r="Q111" i="1"/>
  <c r="Q112" i="1"/>
  <c r="Q113" i="1"/>
  <c r="Q115" i="1"/>
  <c r="Q116" i="1"/>
  <c r="Q117" i="1"/>
  <c r="Q118" i="1"/>
  <c r="Q120" i="1"/>
  <c r="Q121" i="1"/>
  <c r="Q142" i="1"/>
  <c r="Q171" i="1"/>
  <c r="Q173" i="1"/>
  <c r="Q174" i="1"/>
  <c r="Q175" i="1"/>
  <c r="Q177" i="1"/>
  <c r="Q178" i="1"/>
  <c r="Q179" i="1"/>
  <c r="Q196" i="1"/>
  <c r="Q197" i="1"/>
  <c r="Q198" i="1"/>
  <c r="Q199" i="1"/>
  <c r="Q203" i="1"/>
  <c r="Q204" i="1"/>
  <c r="Q210" i="1"/>
  <c r="Q213" i="1"/>
  <c r="Q214" i="1"/>
  <c r="Q215" i="1"/>
  <c r="Q240" i="1"/>
  <c r="Q246" i="1"/>
  <c r="Q248" i="1"/>
  <c r="Q249" i="1"/>
  <c r="Q255" i="1"/>
  <c r="Q432" i="1"/>
  <c r="I386" i="1"/>
  <c r="H386" i="1"/>
  <c r="H384" i="1"/>
  <c r="I384" i="1"/>
  <c r="J384" i="1"/>
  <c r="H385" i="1"/>
  <c r="I385" i="1"/>
  <c r="J385" i="1"/>
  <c r="J386" i="1"/>
  <c r="I383" i="1"/>
  <c r="J383" i="1"/>
  <c r="H383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I368" i="1"/>
  <c r="J368" i="1"/>
  <c r="H368" i="1"/>
  <c r="P369" i="1" l="1"/>
  <c r="T369" i="1" s="1"/>
  <c r="Q369" i="1"/>
  <c r="P384" i="1"/>
  <c r="T384" i="1" s="1"/>
  <c r="Q384" i="1"/>
  <c r="P386" i="1"/>
  <c r="T386" i="1" s="1"/>
  <c r="Q386" i="1"/>
  <c r="P383" i="1"/>
  <c r="T383" i="1" s="1"/>
  <c r="Q383" i="1"/>
  <c r="P371" i="1"/>
  <c r="T371" i="1" s="1"/>
  <c r="Q371" i="1"/>
  <c r="P370" i="1"/>
  <c r="T370" i="1" s="1"/>
  <c r="Q370" i="1"/>
  <c r="P368" i="1"/>
  <c r="T368" i="1" s="1"/>
  <c r="Q368" i="1"/>
  <c r="Q372" i="1"/>
  <c r="P372" i="1"/>
  <c r="T372" i="1" s="1"/>
  <c r="Q385" i="1"/>
  <c r="P385" i="1"/>
  <c r="T385" i="1" s="1"/>
  <c r="P43" i="1"/>
  <c r="P44" i="1"/>
  <c r="P45" i="1"/>
  <c r="T45" i="1" s="1"/>
  <c r="P47" i="1"/>
  <c r="T47" i="1" s="1"/>
  <c r="P48" i="1"/>
  <c r="T48" i="1" s="1"/>
  <c r="P49" i="1"/>
  <c r="T49" i="1" s="1"/>
  <c r="U49" i="1"/>
  <c r="R49" i="1"/>
  <c r="P50" i="1"/>
  <c r="P51" i="1"/>
  <c r="T51" i="1" s="1"/>
  <c r="P53" i="1"/>
  <c r="R53" i="1" s="1"/>
  <c r="P54" i="1"/>
  <c r="T54" i="1" s="1"/>
  <c r="P55" i="1"/>
  <c r="T55" i="1" s="1"/>
  <c r="P56" i="1"/>
  <c r="P57" i="1"/>
  <c r="T57" i="1" s="1"/>
  <c r="U57" i="1"/>
  <c r="P59" i="1"/>
  <c r="R59" i="1" s="1"/>
  <c r="P60" i="1"/>
  <c r="P61" i="1"/>
  <c r="R61" i="1"/>
  <c r="P62" i="1"/>
  <c r="P63" i="1"/>
  <c r="P65" i="1"/>
  <c r="S53" i="1" l="1"/>
  <c r="V53" i="1" s="1"/>
  <c r="S59" i="1"/>
  <c r="V59" i="1" s="1"/>
  <c r="S61" i="1"/>
  <c r="V61" i="1" s="1"/>
  <c r="S49" i="1"/>
  <c r="V49" i="1" s="1"/>
  <c r="T61" i="1"/>
  <c r="T65" i="1"/>
  <c r="T63" i="1"/>
  <c r="T62" i="1"/>
  <c r="U383" i="1"/>
  <c r="R383" i="1"/>
  <c r="R368" i="1"/>
  <c r="U368" i="1"/>
  <c r="R386" i="1"/>
  <c r="U386" i="1"/>
  <c r="R370" i="1"/>
  <c r="U370" i="1"/>
  <c r="R384" i="1"/>
  <c r="U384" i="1"/>
  <c r="U372" i="1"/>
  <c r="R372" i="1"/>
  <c r="R371" i="1"/>
  <c r="U371" i="1"/>
  <c r="U369" i="1"/>
  <c r="R369" i="1"/>
  <c r="R385" i="1"/>
  <c r="U385" i="1"/>
  <c r="T53" i="1"/>
  <c r="R45" i="1"/>
  <c r="R43" i="1"/>
  <c r="U43" i="1"/>
  <c r="U56" i="1"/>
  <c r="R56" i="1"/>
  <c r="T56" i="1"/>
  <c r="T59" i="1"/>
  <c r="U48" i="1"/>
  <c r="U63" i="1"/>
  <c r="T43" i="1"/>
  <c r="T50" i="1"/>
  <c r="U47" i="1"/>
  <c r="U59" i="1"/>
  <c r="R57" i="1"/>
  <c r="T44" i="1"/>
  <c r="U55" i="1"/>
  <c r="U44" i="1"/>
  <c r="R44" i="1"/>
  <c r="R60" i="1"/>
  <c r="U60" i="1"/>
  <c r="R50" i="1"/>
  <c r="U50" i="1"/>
  <c r="U61" i="1"/>
  <c r="T60" i="1"/>
  <c r="U45" i="1"/>
  <c r="U53" i="1"/>
  <c r="S57" i="1" l="1"/>
  <c r="V57" i="1" s="1"/>
  <c r="S50" i="1"/>
  <c r="V50" i="1" s="1"/>
  <c r="S369" i="1"/>
  <c r="V369" i="1" s="1"/>
  <c r="S386" i="1"/>
  <c r="V386" i="1" s="1"/>
  <c r="S385" i="1"/>
  <c r="V385" i="1" s="1"/>
  <c r="S56" i="1"/>
  <c r="V56" i="1" s="1"/>
  <c r="S370" i="1"/>
  <c r="V370" i="1" s="1"/>
  <c r="S60" i="1"/>
  <c r="V60" i="1" s="1"/>
  <c r="S44" i="1"/>
  <c r="V44" i="1" s="1"/>
  <c r="S43" i="1"/>
  <c r="V43" i="1" s="1"/>
  <c r="S371" i="1"/>
  <c r="V371" i="1" s="1"/>
  <c r="S45" i="1"/>
  <c r="V45" i="1" s="1"/>
  <c r="S372" i="1"/>
  <c r="V372" i="1" s="1"/>
  <c r="S384" i="1"/>
  <c r="V384" i="1" s="1"/>
  <c r="S368" i="1"/>
  <c r="V368" i="1" s="1"/>
  <c r="S383" i="1"/>
  <c r="V383" i="1" s="1"/>
  <c r="R63" i="1"/>
  <c r="U65" i="1"/>
  <c r="R47" i="1"/>
  <c r="R48" i="1"/>
  <c r="R55" i="1"/>
  <c r="R51" i="1"/>
  <c r="U51" i="1"/>
  <c r="U62" i="1"/>
  <c r="R62" i="1"/>
  <c r="U54" i="1"/>
  <c r="R54" i="1"/>
  <c r="S51" i="1" l="1"/>
  <c r="V51" i="1" s="1"/>
  <c r="S55" i="1"/>
  <c r="V55" i="1" s="1"/>
  <c r="S54" i="1"/>
  <c r="V54" i="1" s="1"/>
  <c r="S47" i="1"/>
  <c r="V47" i="1" s="1"/>
  <c r="S62" i="1"/>
  <c r="V62" i="1" s="1"/>
  <c r="S48" i="1"/>
  <c r="V48" i="1" s="1"/>
  <c r="S63" i="1"/>
  <c r="V63" i="1" s="1"/>
  <c r="V65" i="1"/>
  <c r="P107" i="1" l="1"/>
  <c r="P108" i="1"/>
  <c r="P110" i="1"/>
  <c r="T110" i="1" s="1"/>
  <c r="P111" i="1"/>
  <c r="T111" i="1" s="1"/>
  <c r="P112" i="1"/>
  <c r="T112" i="1" s="1"/>
  <c r="P113" i="1"/>
  <c r="T113" i="1" s="1"/>
  <c r="P115" i="1"/>
  <c r="P116" i="1"/>
  <c r="P117" i="1"/>
  <c r="T117" i="1" s="1"/>
  <c r="P118" i="1"/>
  <c r="T118" i="1" s="1"/>
  <c r="P120" i="1"/>
  <c r="T120" i="1" s="1"/>
  <c r="P121" i="1"/>
  <c r="T121" i="1" s="1"/>
  <c r="P142" i="1"/>
  <c r="T142" i="1" s="1"/>
  <c r="P66" i="1"/>
  <c r="P67" i="1"/>
  <c r="P69" i="1"/>
  <c r="T69" i="1" s="1"/>
  <c r="P70" i="1"/>
  <c r="T70" i="1" s="1"/>
  <c r="P71" i="1"/>
  <c r="P72" i="1"/>
  <c r="T72" i="1" s="1"/>
  <c r="P74" i="1"/>
  <c r="P75" i="1"/>
  <c r="P76" i="1"/>
  <c r="P77" i="1"/>
  <c r="T77" i="1" s="1"/>
  <c r="P79" i="1"/>
  <c r="P80" i="1"/>
  <c r="T80" i="1" s="1"/>
  <c r="U113" i="1" l="1"/>
  <c r="R142" i="1"/>
  <c r="U112" i="1"/>
  <c r="U118" i="1"/>
  <c r="T108" i="1"/>
  <c r="U71" i="1"/>
  <c r="T66" i="1"/>
  <c r="T115" i="1"/>
  <c r="T107" i="1"/>
  <c r="R115" i="1"/>
  <c r="U115" i="1"/>
  <c r="U110" i="1"/>
  <c r="T116" i="1"/>
  <c r="R113" i="1"/>
  <c r="U108" i="1"/>
  <c r="R108" i="1"/>
  <c r="R116" i="1"/>
  <c r="U116" i="1"/>
  <c r="R107" i="1"/>
  <c r="U107" i="1"/>
  <c r="R66" i="1"/>
  <c r="S66" i="1" s="1"/>
  <c r="U66" i="1"/>
  <c r="T76" i="1"/>
  <c r="U80" i="1"/>
  <c r="T75" i="1"/>
  <c r="R76" i="1"/>
  <c r="U76" i="1"/>
  <c r="U79" i="1"/>
  <c r="R79" i="1"/>
  <c r="T74" i="1"/>
  <c r="T67" i="1"/>
  <c r="U70" i="1"/>
  <c r="R67" i="1"/>
  <c r="U67" i="1"/>
  <c r="U75" i="1"/>
  <c r="R75" i="1"/>
  <c r="S75" i="1" s="1"/>
  <c r="T79" i="1"/>
  <c r="T71" i="1"/>
  <c r="S113" i="1" l="1"/>
  <c r="V113" i="1" s="1"/>
  <c r="S79" i="1"/>
  <c r="S108" i="1"/>
  <c r="V108" i="1" s="1"/>
  <c r="S67" i="1"/>
  <c r="V67" i="1" s="1"/>
  <c r="S107" i="1"/>
  <c r="V107" i="1" s="1"/>
  <c r="S76" i="1"/>
  <c r="S115" i="1"/>
  <c r="V115" i="1" s="1"/>
  <c r="S142" i="1"/>
  <c r="V142" i="1" s="1"/>
  <c r="S116" i="1"/>
  <c r="V116" i="1" s="1"/>
  <c r="R112" i="1"/>
  <c r="R118" i="1"/>
  <c r="U142" i="1"/>
  <c r="U121" i="1"/>
  <c r="R121" i="1"/>
  <c r="R71" i="1"/>
  <c r="V66" i="1"/>
  <c r="R110" i="1"/>
  <c r="U111" i="1"/>
  <c r="R111" i="1"/>
  <c r="U120" i="1"/>
  <c r="R120" i="1"/>
  <c r="R117" i="1"/>
  <c r="U117" i="1"/>
  <c r="R80" i="1"/>
  <c r="R74" i="1"/>
  <c r="S74" i="1" s="1"/>
  <c r="U74" i="1"/>
  <c r="R70" i="1"/>
  <c r="U72" i="1"/>
  <c r="R72" i="1"/>
  <c r="S72" i="1" s="1"/>
  <c r="V76" i="1"/>
  <c r="V79" i="1"/>
  <c r="U69" i="1"/>
  <c r="R69" i="1"/>
  <c r="U77" i="1"/>
  <c r="R77" i="1"/>
  <c r="S77" i="1" s="1"/>
  <c r="V75" i="1"/>
  <c r="S71" i="1" l="1"/>
  <c r="V71" i="1" s="1"/>
  <c r="S70" i="1"/>
  <c r="V70" i="1" s="1"/>
  <c r="S111" i="1"/>
  <c r="V111" i="1" s="1"/>
  <c r="S69" i="1"/>
  <c r="V69" i="1" s="1"/>
  <c r="S110" i="1"/>
  <c r="V110" i="1" s="1"/>
  <c r="S118" i="1"/>
  <c r="V118" i="1" s="1"/>
  <c r="S112" i="1"/>
  <c r="V112" i="1" s="1"/>
  <c r="S120" i="1"/>
  <c r="V120" i="1" s="1"/>
  <c r="S121" i="1"/>
  <c r="V121" i="1" s="1"/>
  <c r="S80" i="1"/>
  <c r="V80" i="1" s="1"/>
  <c r="S117" i="1"/>
  <c r="V117" i="1" s="1"/>
  <c r="V74" i="1"/>
  <c r="V72" i="1"/>
  <c r="V77" i="1"/>
  <c r="P36" i="1" l="1"/>
  <c r="R36" i="1" s="1"/>
  <c r="P103" i="1"/>
  <c r="R103" i="1" s="1"/>
  <c r="P105" i="1"/>
  <c r="T105" i="1" s="1"/>
  <c r="P106" i="1"/>
  <c r="R106" i="1" s="1"/>
  <c r="P171" i="1"/>
  <c r="R171" i="1" s="1"/>
  <c r="P173" i="1"/>
  <c r="T173" i="1" s="1"/>
  <c r="P174" i="1"/>
  <c r="R174" i="1" s="1"/>
  <c r="P175" i="1"/>
  <c r="T175" i="1" s="1"/>
  <c r="P177" i="1"/>
  <c r="R177" i="1" s="1"/>
  <c r="P178" i="1"/>
  <c r="T178" i="1" s="1"/>
  <c r="P179" i="1"/>
  <c r="P196" i="1"/>
  <c r="T196" i="1" s="1"/>
  <c r="P197" i="1"/>
  <c r="T197" i="1" s="1"/>
  <c r="P198" i="1"/>
  <c r="R198" i="1" s="1"/>
  <c r="P199" i="1"/>
  <c r="T199" i="1" s="1"/>
  <c r="P203" i="1"/>
  <c r="R203" i="1" s="1"/>
  <c r="P204" i="1"/>
  <c r="T204" i="1" s="1"/>
  <c r="P210" i="1"/>
  <c r="P213" i="1"/>
  <c r="T213" i="1" s="1"/>
  <c r="P214" i="1"/>
  <c r="T214" i="1" s="1"/>
  <c r="P215" i="1"/>
  <c r="P240" i="1"/>
  <c r="T240" i="1" s="1"/>
  <c r="P246" i="1"/>
  <c r="P248" i="1"/>
  <c r="T248" i="1" s="1"/>
  <c r="P249" i="1"/>
  <c r="P255" i="1"/>
  <c r="T255" i="1" s="1"/>
  <c r="S203" i="1" l="1"/>
  <c r="V203" i="1" s="1"/>
  <c r="S174" i="1"/>
  <c r="V174" i="1" s="1"/>
  <c r="S198" i="1"/>
  <c r="V198" i="1" s="1"/>
  <c r="S171" i="1"/>
  <c r="V171" i="1" s="1"/>
  <c r="S106" i="1"/>
  <c r="V106" i="1" s="1"/>
  <c r="S103" i="1"/>
  <c r="V103" i="1" s="1"/>
  <c r="S177" i="1"/>
  <c r="V177" i="1" s="1"/>
  <c r="S36" i="1"/>
  <c r="V36" i="1" s="1"/>
  <c r="R178" i="1"/>
  <c r="R175" i="1"/>
  <c r="T210" i="1"/>
  <c r="U204" i="1"/>
  <c r="R214" i="1"/>
  <c r="U198" i="1"/>
  <c r="T198" i="1"/>
  <c r="R197" i="1"/>
  <c r="U203" i="1"/>
  <c r="U178" i="1"/>
  <c r="U106" i="1"/>
  <c r="U174" i="1"/>
  <c r="T249" i="1"/>
  <c r="U255" i="1"/>
  <c r="T203" i="1"/>
  <c r="T106" i="1"/>
  <c r="U36" i="1"/>
  <c r="T36" i="1"/>
  <c r="U103" i="1"/>
  <c r="U171" i="1"/>
  <c r="T171" i="1"/>
  <c r="T179" i="1"/>
  <c r="T103" i="1"/>
  <c r="U249" i="1"/>
  <c r="R249" i="1"/>
  <c r="T246" i="1"/>
  <c r="R210" i="1"/>
  <c r="U210" i="1"/>
  <c r="T215" i="1"/>
  <c r="U177" i="1"/>
  <c r="T174" i="1"/>
  <c r="T177" i="1"/>
  <c r="S249" i="1" l="1"/>
  <c r="V249" i="1" s="1"/>
  <c r="S214" i="1"/>
  <c r="V214" i="1" s="1"/>
  <c r="S197" i="1"/>
  <c r="V197" i="1" s="1"/>
  <c r="S175" i="1"/>
  <c r="V175" i="1" s="1"/>
  <c r="S210" i="1"/>
  <c r="V210" i="1" s="1"/>
  <c r="S178" i="1"/>
  <c r="V178" i="1" s="1"/>
  <c r="U175" i="1"/>
  <c r="R204" i="1"/>
  <c r="U213" i="1"/>
  <c r="R213" i="1"/>
  <c r="U214" i="1"/>
  <c r="U240" i="1"/>
  <c r="R240" i="1"/>
  <c r="R255" i="1"/>
  <c r="U196" i="1"/>
  <c r="R196" i="1"/>
  <c r="U197" i="1"/>
  <c r="U173" i="1"/>
  <c r="R173" i="1"/>
  <c r="T432" i="1"/>
  <c r="R199" i="1"/>
  <c r="U199" i="1"/>
  <c r="R105" i="1"/>
  <c r="U105" i="1"/>
  <c r="R179" i="1"/>
  <c r="U179" i="1"/>
  <c r="R248" i="1"/>
  <c r="U248" i="1"/>
  <c r="R215" i="1"/>
  <c r="U215" i="1"/>
  <c r="R246" i="1"/>
  <c r="U246" i="1"/>
  <c r="S199" i="1" l="1"/>
  <c r="V199" i="1" s="1"/>
  <c r="S255" i="1"/>
  <c r="V255" i="1" s="1"/>
  <c r="S248" i="1"/>
  <c r="V248" i="1" s="1"/>
  <c r="S173" i="1"/>
  <c r="V173" i="1" s="1"/>
  <c r="S240" i="1"/>
  <c r="V240" i="1" s="1"/>
  <c r="S179" i="1"/>
  <c r="V179" i="1" s="1"/>
  <c r="S215" i="1"/>
  <c r="V215" i="1" s="1"/>
  <c r="S213" i="1"/>
  <c r="V213" i="1" s="1"/>
  <c r="S246" i="1"/>
  <c r="V246" i="1" s="1"/>
  <c r="S105" i="1"/>
  <c r="V105" i="1" s="1"/>
  <c r="S196" i="1"/>
  <c r="V196" i="1" s="1"/>
  <c r="S204" i="1"/>
  <c r="V204" i="1" s="1"/>
  <c r="U432" i="1"/>
  <c r="R432" i="1"/>
  <c r="S432" i="1" l="1"/>
  <c r="V432" i="1" s="1"/>
</calcChain>
</file>

<file path=xl/sharedStrings.xml><?xml version="1.0" encoding="utf-8"?>
<sst xmlns="http://schemas.openxmlformats.org/spreadsheetml/2006/main" count="4814" uniqueCount="179">
  <si>
    <t>Experiment</t>
  </si>
  <si>
    <t>Replicate 1</t>
  </si>
  <si>
    <t>Replicate 2</t>
  </si>
  <si>
    <t>Replicate 3</t>
  </si>
  <si>
    <t>Replicate 4</t>
  </si>
  <si>
    <t>Replicate 5</t>
  </si>
  <si>
    <t>Replicate 6</t>
  </si>
  <si>
    <t>Replicate 7</t>
  </si>
  <si>
    <t>Replicate 8</t>
  </si>
  <si>
    <t>average</t>
  </si>
  <si>
    <t>day</t>
  </si>
  <si>
    <t>experiment 1</t>
  </si>
  <si>
    <t>experiment 2</t>
  </si>
  <si>
    <t>experiment 3</t>
  </si>
  <si>
    <t>experiment 4</t>
  </si>
  <si>
    <t>experiment 5</t>
  </si>
  <si>
    <t>experiment 6</t>
  </si>
  <si>
    <t>experiment 7</t>
  </si>
  <si>
    <t>experiment 8</t>
  </si>
  <si>
    <t>experiment 9</t>
  </si>
  <si>
    <t>experiment 10</t>
  </si>
  <si>
    <t>experiment 11</t>
  </si>
  <si>
    <t>experiment 12</t>
  </si>
  <si>
    <t>experiment 13</t>
  </si>
  <si>
    <t>experiment 14</t>
  </si>
  <si>
    <t>experiment 15</t>
  </si>
  <si>
    <t>experiment 16</t>
  </si>
  <si>
    <t>experiment 17</t>
  </si>
  <si>
    <t>experiment 18</t>
  </si>
  <si>
    <t>experiment 19</t>
  </si>
  <si>
    <t>experiment 20</t>
  </si>
  <si>
    <t>average*10^4</t>
  </si>
  <si>
    <t xml:space="preserve">std dev </t>
  </si>
  <si>
    <t>std error</t>
  </si>
  <si>
    <t>std dev *10^4</t>
  </si>
  <si>
    <t>95%C.I * 10^4</t>
  </si>
  <si>
    <t>dish -mixed</t>
  </si>
  <si>
    <t>dish- not mixed</t>
  </si>
  <si>
    <t>flask- not mixed</t>
  </si>
  <si>
    <t>flask - mixed</t>
  </si>
  <si>
    <t>mixed-unmixed</t>
  </si>
  <si>
    <t>MHSW-Incub shaker-dish</t>
  </si>
  <si>
    <t>MHSW-Incub shaker-flask</t>
  </si>
  <si>
    <t>MHSW-bench top shaker-dish</t>
  </si>
  <si>
    <t>MHSW-bench top shaker-flask</t>
  </si>
  <si>
    <t>T82MV-Incub shaker-dish</t>
  </si>
  <si>
    <t>T82MV-Incub shaker-flask</t>
  </si>
  <si>
    <t>T82MV-bench top shaker-dish</t>
  </si>
  <si>
    <t>T82MV-bench top shaker-flask</t>
  </si>
  <si>
    <t xml:space="preserve">dish </t>
  </si>
  <si>
    <t>flask</t>
  </si>
  <si>
    <t>0.05ml/L metal stock</t>
  </si>
  <si>
    <t>0.1ml/L metal stock</t>
  </si>
  <si>
    <t>EDTA dinitrolo DN</t>
  </si>
  <si>
    <t>EDTA disodium Na2</t>
  </si>
  <si>
    <t>EDTA tetrasodium Na4</t>
  </si>
  <si>
    <t>pH 7-HCl adjusted</t>
  </si>
  <si>
    <t>pH 8.4 - no HCl</t>
  </si>
  <si>
    <t>only algae Na2SiO3 x 2</t>
  </si>
  <si>
    <t>initial pH value 6.0</t>
  </si>
  <si>
    <t>initial pH value 6.5</t>
  </si>
  <si>
    <t>initial pH value 7.0</t>
  </si>
  <si>
    <t>initial pH value ~7 - no HCl</t>
  </si>
  <si>
    <t>initial pH value 7.5</t>
  </si>
  <si>
    <t>initial pH value 8.0</t>
  </si>
  <si>
    <t>only algae Na2SiO3 x1, no HCl</t>
  </si>
  <si>
    <t>Na2SiO3- only algae</t>
  </si>
  <si>
    <t>NaHCO3 - only algae</t>
  </si>
  <si>
    <t>concentrations</t>
  </si>
  <si>
    <t>daily growth rates per unit</t>
  </si>
  <si>
    <t>std. error</t>
  </si>
  <si>
    <t>n</t>
  </si>
  <si>
    <t>standardized TC without grazing</t>
  </si>
  <si>
    <t>Treatment</t>
  </si>
  <si>
    <t>T6</t>
  </si>
  <si>
    <t>T5</t>
  </si>
  <si>
    <t>T7</t>
  </si>
  <si>
    <t>T2</t>
  </si>
  <si>
    <t>T4</t>
  </si>
  <si>
    <t>T1</t>
  </si>
  <si>
    <t>T3</t>
  </si>
  <si>
    <t>Not shown</t>
  </si>
  <si>
    <t>Details</t>
  </si>
  <si>
    <t>T1 mixed</t>
  </si>
  <si>
    <t>T2 mixed</t>
  </si>
  <si>
    <t xml:space="preserve"> T1 mixed</t>
  </si>
  <si>
    <t>cells/mL Replicate 1</t>
  </si>
  <si>
    <t>cells/mL Replicate 2</t>
  </si>
  <si>
    <t>cells/mL Replicate 3</t>
  </si>
  <si>
    <t>cells/mL Replicate 4</t>
  </si>
  <si>
    <t>cells/mL Replicate 5</t>
  </si>
  <si>
    <t>cells/mL Replicate 6</t>
  </si>
  <si>
    <t>cells/mL Replicate 7</t>
  </si>
  <si>
    <t>cells/mL Replicate 8</t>
  </si>
  <si>
    <r>
      <t xml:space="preserve">T82MV, 65 rpm, </t>
    </r>
    <r>
      <rPr>
        <sz val="10"/>
        <color rgb="FF000000"/>
        <rFont val="Calibri"/>
        <family val="2"/>
        <scheme val="minor"/>
      </rPr>
      <t>25 ± 1°C, 12/12h light/dark, ca. 16 par</t>
    </r>
  </si>
  <si>
    <t>Test condition</t>
  </si>
  <si>
    <r>
      <t xml:space="preserve">T82MV, </t>
    </r>
    <r>
      <rPr>
        <sz val="10"/>
        <color rgb="FF000000"/>
        <rFont val="Calibri"/>
        <family val="2"/>
        <scheme val="minor"/>
      </rPr>
      <t xml:space="preserve">150 rpm, 23 ± 1°C, 24h light, 60 </t>
    </r>
    <r>
      <rPr>
        <sz val="10"/>
        <color theme="1"/>
        <rFont val="Calibri"/>
        <family val="2"/>
        <scheme val="minor"/>
      </rPr>
      <t>–</t>
    </r>
    <r>
      <rPr>
        <sz val="10"/>
        <color rgb="FF000000"/>
        <rFont val="Calibri"/>
        <family val="2"/>
        <scheme val="minor"/>
      </rPr>
      <t xml:space="preserve"> 80 par</t>
    </r>
  </si>
  <si>
    <t>Vessel</t>
  </si>
  <si>
    <t>Replicates</t>
  </si>
  <si>
    <t>Dish</t>
  </si>
  <si>
    <t>Flask</t>
  </si>
  <si>
    <r>
      <t xml:space="preserve">OECD med., 65 rpm, </t>
    </r>
    <r>
      <rPr>
        <sz val="10"/>
        <color rgb="FF000000"/>
        <rFont val="Calibri"/>
        <family val="2"/>
        <scheme val="minor"/>
      </rPr>
      <t>25 ± 1°C, 12/12h light/dark, 16 par</t>
    </r>
    <r>
      <rPr>
        <sz val="10"/>
        <color theme="1"/>
        <rFont val="Calibri"/>
        <family val="2"/>
        <scheme val="minor"/>
      </rPr>
      <t xml:space="preserve"> </t>
    </r>
  </si>
  <si>
    <r>
      <t>OECD med.</t>
    </r>
    <r>
      <rPr>
        <sz val="10"/>
        <color rgb="FF000000"/>
        <rFont val="Calibri"/>
        <family val="2"/>
        <scheme val="minor"/>
      </rPr>
      <t xml:space="preserve">, 150 rpm, 23 ± 1°C, 24h light, 60 </t>
    </r>
    <r>
      <rPr>
        <sz val="10"/>
        <color theme="1"/>
        <rFont val="Calibri"/>
        <family val="2"/>
        <scheme val="minor"/>
      </rPr>
      <t>–</t>
    </r>
    <r>
      <rPr>
        <sz val="10"/>
        <color rgb="FF000000"/>
        <rFont val="Calibri"/>
        <family val="2"/>
        <scheme val="minor"/>
      </rPr>
      <t xml:space="preserve"> 80 par</t>
    </r>
  </si>
  <si>
    <t>T8</t>
  </si>
  <si>
    <r>
      <t>Inoculation  2 x 10</t>
    </r>
    <r>
      <rPr>
        <vertAlign val="superscript"/>
        <sz val="10"/>
        <color theme="1"/>
        <rFont val="Calibri"/>
        <family val="2"/>
        <scheme val="minor"/>
      </rPr>
      <t xml:space="preserve">4 </t>
    </r>
    <r>
      <rPr>
        <sz val="10"/>
        <color theme="1"/>
        <rFont val="Calibri"/>
        <family val="2"/>
        <scheme val="minor"/>
      </rPr>
      <t>cells/mL algae</t>
    </r>
  </si>
  <si>
    <r>
      <t>Inoculation  5 x 10</t>
    </r>
    <r>
      <rPr>
        <vertAlign val="superscript"/>
        <sz val="10"/>
        <color theme="1"/>
        <rFont val="Calibri"/>
        <family val="2"/>
        <scheme val="minor"/>
      </rPr>
      <t xml:space="preserve">4 </t>
    </r>
    <r>
      <rPr>
        <sz val="10"/>
        <color theme="1"/>
        <rFont val="Calibri"/>
        <family val="2"/>
        <scheme val="minor"/>
      </rPr>
      <t>cells/mL algae</t>
    </r>
  </si>
  <si>
    <r>
      <t>Inoculation  10 x 10</t>
    </r>
    <r>
      <rPr>
        <vertAlign val="superscript"/>
        <sz val="10"/>
        <color theme="1"/>
        <rFont val="Calibri"/>
        <family val="2"/>
        <scheme val="minor"/>
      </rPr>
      <t xml:space="preserve">4 </t>
    </r>
    <r>
      <rPr>
        <sz val="10"/>
        <color theme="1"/>
        <rFont val="Calibri"/>
        <family val="2"/>
        <scheme val="minor"/>
      </rPr>
      <t>cells/mL algae</t>
    </r>
  </si>
  <si>
    <r>
      <t>Inoculation  20 x 10</t>
    </r>
    <r>
      <rPr>
        <vertAlign val="superscript"/>
        <sz val="10"/>
        <color theme="1"/>
        <rFont val="Calibri"/>
        <family val="2"/>
        <scheme val="minor"/>
      </rPr>
      <t xml:space="preserve">4 </t>
    </r>
    <r>
      <rPr>
        <sz val="10"/>
        <color theme="1"/>
        <rFont val="Calibri"/>
        <family val="2"/>
        <scheme val="minor"/>
      </rPr>
      <t>cells/mL algae</t>
    </r>
  </si>
  <si>
    <t>Trace metals  with  dinitrolo EDTA</t>
  </si>
  <si>
    <t>Trace metals with disodium EDTA</t>
  </si>
  <si>
    <t>Trace metals with tetrasodium EDTA</t>
  </si>
  <si>
    <r>
      <t xml:space="preserve">0.23 g/L </t>
    </r>
    <r>
      <rPr>
        <sz val="10"/>
        <color rgb="FF000000"/>
        <rFont val="Calibri"/>
        <family val="2"/>
        <scheme val="minor"/>
      </rPr>
      <t>Na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SiO</t>
    </r>
    <r>
      <rPr>
        <vertAlign val="subscript"/>
        <sz val="10"/>
        <color rgb="FF000000"/>
        <rFont val="Calibri"/>
        <family val="2"/>
        <scheme val="minor"/>
      </rPr>
      <t>3</t>
    </r>
  </si>
  <si>
    <r>
      <t xml:space="preserve">0.23 g/L </t>
    </r>
    <r>
      <rPr>
        <sz val="10"/>
        <color rgb="FF000000"/>
        <rFont val="Calibri"/>
        <family val="2"/>
        <scheme val="minor"/>
      </rPr>
      <t>Na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SiO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</si>
  <si>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 xml:space="preserve">0.23 g/L </t>
    </r>
    <r>
      <rPr>
        <sz val="10"/>
        <color rgb="FF000000"/>
        <rFont val="Calibri"/>
        <family val="2"/>
        <scheme val="minor"/>
      </rPr>
      <t>Na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SiO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, pH adjustment with HCl</t>
    </r>
  </si>
  <si>
    <r>
      <t xml:space="preserve">0.23 g/L </t>
    </r>
    <r>
      <rPr>
        <sz val="10"/>
        <color rgb="FF000000"/>
        <rFont val="Calibri"/>
        <family val="2"/>
        <scheme val="minor"/>
      </rPr>
      <t>Na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SiO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, pH adjustment with aeration</t>
    </r>
  </si>
  <si>
    <r>
      <t xml:space="preserve">0.05 g/L </t>
    </r>
    <r>
      <rPr>
        <sz val="10"/>
        <color rgb="FF000000"/>
        <rFont val="Calibri"/>
        <family val="2"/>
        <scheme val="minor"/>
      </rPr>
      <t>Na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SiO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, pH adjustment with aeration and HCl</t>
    </r>
  </si>
  <si>
    <t>Initial pH 6.0, pH adjustment with HCl</t>
  </si>
  <si>
    <t>Initial pH 6.5, pH adjustment with HCl</t>
  </si>
  <si>
    <t>Initial pH 7.0, pH adjustment with HCl</t>
  </si>
  <si>
    <t>Initial pH 7.5, pH adjustment with HCl</t>
  </si>
  <si>
    <t>Initial pH 8.0, pH adjustment with HCl</t>
  </si>
  <si>
    <t>no HCl, pH adjustment with aeration</t>
  </si>
  <si>
    <t>no pH adjustment with HCl, only aeration</t>
  </si>
  <si>
    <r>
      <t>Na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SiO</t>
    </r>
    <r>
      <rPr>
        <vertAlign val="subscript"/>
        <sz val="10"/>
        <color rgb="FF000000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>0.02 g/L, pH adjustment with aeration</t>
    </r>
  </si>
  <si>
    <r>
      <t>NaHCO</t>
    </r>
    <r>
      <rPr>
        <vertAlign val="subscript"/>
        <sz val="10"/>
        <color theme="1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>0.04 g/L, pH adjustment with aeration</t>
    </r>
  </si>
  <si>
    <t>12/12h light/dark, ca.  16 par</t>
  </si>
  <si>
    <r>
      <t xml:space="preserve">12/12h light/dark, 60 </t>
    </r>
    <r>
      <rPr>
        <sz val="10"/>
        <color theme="1"/>
        <rFont val="Calibri"/>
        <family val="2"/>
        <scheme val="minor"/>
      </rPr>
      <t>–</t>
    </r>
    <r>
      <rPr>
        <sz val="10"/>
        <color rgb="FF000000"/>
        <rFont val="Calibri"/>
        <family val="2"/>
        <scheme val="minor"/>
      </rPr>
      <t xml:space="preserve"> 80 par</t>
    </r>
  </si>
  <si>
    <t>60 par first 24h, then 16 par 12/12h</t>
  </si>
  <si>
    <t>60 par first 24h, then 16 par 12/12h, pre-adapted algae</t>
  </si>
  <si>
    <t>300 par first 24h, then ca. 16 par</t>
  </si>
  <si>
    <t>Newly purchased dishes</t>
  </si>
  <si>
    <t>Flasks used for previous tests</t>
  </si>
  <si>
    <t>pH Replicate 1</t>
  </si>
  <si>
    <t>pH Replicate 2</t>
  </si>
  <si>
    <t>pH Replicate 3</t>
  </si>
  <si>
    <t>pH Replicate 4</t>
  </si>
  <si>
    <t>pH Replicate 5</t>
  </si>
  <si>
    <t>pH Replicate 6</t>
  </si>
  <si>
    <t>pH Replicate 7</t>
  </si>
  <si>
    <t>pH Replicate 8</t>
  </si>
  <si>
    <t>no pH measurement</t>
  </si>
  <si>
    <t>Blank</t>
  </si>
  <si>
    <t>Blank T1</t>
  </si>
  <si>
    <t>Blank T2</t>
  </si>
  <si>
    <t>Blank T3</t>
  </si>
  <si>
    <t>Blank T4</t>
  </si>
  <si>
    <t>Blank T5</t>
  </si>
  <si>
    <t>Blank T6</t>
  </si>
  <si>
    <t>Water column mixed before sampling?</t>
  </si>
  <si>
    <t>pH not measured</t>
  </si>
  <si>
    <t>standardized TriCosm without grazing</t>
  </si>
  <si>
    <t>Regular metal concentration, 0.05 ml/L</t>
  </si>
  <si>
    <t>Twofold metal concentration, 0.10 ml/L</t>
  </si>
  <si>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x10^4</t>
    </r>
  </si>
  <si>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x10^4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</si>
  <si>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x10^4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</si>
  <si>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x10^4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</si>
  <si>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  <scheme val="minor"/>
      </rPr>
      <t>20</t>
    </r>
    <r>
      <rPr>
        <sz val="10"/>
        <rFont val="Calibri"/>
        <family val="2"/>
        <scheme val="minor"/>
      </rPr>
      <t>x10^4</t>
    </r>
    <r>
      <rPr>
        <sz val="11"/>
        <color theme="1"/>
        <rFont val="Calibri"/>
        <family val="2"/>
        <scheme val="minor"/>
      </rPr>
      <t/>
    </r>
  </si>
  <si>
    <r>
      <t>T82MV-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x10^4</t>
    </r>
  </si>
  <si>
    <r>
      <t>T82MV-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x10^4</t>
    </r>
    <r>
      <rPr>
        <sz val="11"/>
        <color theme="1"/>
        <rFont val="Calibri"/>
        <family val="2"/>
        <scheme val="minor"/>
      </rPr>
      <t/>
    </r>
  </si>
  <si>
    <r>
      <t>T82MV-</t>
    </r>
    <r>
      <rPr>
        <b/>
        <sz val="10"/>
        <rFont val="Calibri"/>
        <family val="2"/>
        <scheme val="minor"/>
      </rPr>
      <t>10x</t>
    </r>
    <r>
      <rPr>
        <sz val="10"/>
        <rFont val="Calibri"/>
        <family val="2"/>
        <scheme val="minor"/>
      </rPr>
      <t>10^4</t>
    </r>
  </si>
  <si>
    <r>
      <t>T82MV-</t>
    </r>
    <r>
      <rPr>
        <b/>
        <sz val="10"/>
        <rFont val="Calibri"/>
        <family val="2"/>
        <scheme val="minor"/>
      </rPr>
      <t>10x</t>
    </r>
    <r>
      <rPr>
        <sz val="10"/>
        <rFont val="Calibri"/>
        <family val="2"/>
        <scheme val="minor"/>
      </rPr>
      <t>10^4</t>
    </r>
    <r>
      <rPr>
        <sz val="11"/>
        <color theme="1"/>
        <rFont val="Calibri"/>
        <family val="2"/>
        <scheme val="minor"/>
      </rPr>
      <t/>
    </r>
  </si>
  <si>
    <r>
      <t>T82MV-2</t>
    </r>
    <r>
      <rPr>
        <b/>
        <sz val="10"/>
        <rFont val="Calibri"/>
        <family val="2"/>
        <scheme val="minor"/>
      </rPr>
      <t>0x</t>
    </r>
    <r>
      <rPr>
        <sz val="10"/>
        <rFont val="Calibri"/>
        <family val="2"/>
        <scheme val="minor"/>
      </rPr>
      <t>10^4</t>
    </r>
    <r>
      <rPr>
        <sz val="11"/>
        <color theme="1"/>
        <rFont val="Calibri"/>
        <family val="2"/>
        <scheme val="minor"/>
      </rPr>
      <t/>
    </r>
  </si>
  <si>
    <r>
      <t>T86VK-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x10^4</t>
    </r>
  </si>
  <si>
    <r>
      <t>T86VK-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x10^4</t>
    </r>
    <r>
      <rPr>
        <sz val="11"/>
        <color theme="1"/>
        <rFont val="Calibri"/>
        <family val="2"/>
        <scheme val="minor"/>
      </rPr>
      <t/>
    </r>
  </si>
  <si>
    <r>
      <t>T86VK-</t>
    </r>
    <r>
      <rPr>
        <b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x10^5</t>
    </r>
    <r>
      <rPr>
        <sz val="11"/>
        <color theme="1"/>
        <rFont val="Calibri"/>
        <family val="2"/>
        <scheme val="minor"/>
      </rPr>
      <t/>
    </r>
  </si>
  <si>
    <r>
      <t>T86VK-</t>
    </r>
    <r>
      <rPr>
        <b/>
        <sz val="10"/>
        <rFont val="Calibri"/>
        <family val="2"/>
        <scheme val="minor"/>
      </rPr>
      <t>20</t>
    </r>
    <r>
      <rPr>
        <sz val="10"/>
        <rFont val="Calibri"/>
        <family val="2"/>
        <scheme val="minor"/>
      </rPr>
      <t>x10^9</t>
    </r>
    <r>
      <rPr>
        <sz val="11"/>
        <color theme="1"/>
        <rFont val="Calibri"/>
        <family val="2"/>
        <scheme val="minor"/>
      </rPr>
      <t/>
    </r>
  </si>
  <si>
    <t>95% C.I (=std.error*z(n-f))</t>
  </si>
  <si>
    <t>yes</t>
  </si>
  <si>
    <t>no</t>
  </si>
  <si>
    <t>see Riedl et al. 2018</t>
  </si>
  <si>
    <t>Riedl V, Agatz A, Benstead R, Ashauer R. 2018. A standardized tritrophic small-scale system (TriCosm) for the assessment of stressor-induced effects on aquatic community dynamics. Environ. Toxicol. Chem. 37:1051–1060. doi:10.1002/etc.4032.</t>
  </si>
  <si>
    <t>95%CI</t>
  </si>
  <si>
    <t xml:space="preserve">Average GR </t>
  </si>
  <si>
    <t>SD</t>
  </si>
  <si>
    <t>T2- blank</t>
  </si>
  <si>
    <t>T1-blank</t>
  </si>
  <si>
    <t>average per day</t>
  </si>
  <si>
    <t>total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</si>
</sst>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/>
    <xf numFmtId="164" fontId="1" fillId="0" borderId="0" xfId="0" applyNumberFormat="1" applyFont="1" applyFill="1" applyAlignment="1"/>
    <xf numFmtId="0" fontId="1" fillId="0" borderId="0" xfId="0" applyFont="1" applyBorder="1" applyAlignment="1"/>
    <xf numFmtId="0" fontId="1" fillId="0" borderId="0" xfId="0" applyFont="1" applyAlignment="1"/>
    <xf numFmtId="1" fontId="1" fillId="0" borderId="0" xfId="0" applyNumberFormat="1" applyFont="1" applyFill="1" applyBorder="1" applyAlignment="1"/>
    <xf numFmtId="164" fontId="1" fillId="0" borderId="0" xfId="0" applyNumberFormat="1" applyFont="1" applyAlignment="1"/>
    <xf numFmtId="0" fontId="1" fillId="0" borderId="0" xfId="0" applyFont="1" applyFill="1" applyAlignment="1"/>
    <xf numFmtId="2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0" borderId="2" xfId="0" applyFont="1" applyBorder="1" applyAlignment="1"/>
    <xf numFmtId="0" fontId="1" fillId="0" borderId="0" xfId="0" applyFont="1" applyFill="1" applyBorder="1" applyAlignment="1"/>
    <xf numFmtId="1" fontId="1" fillId="0" borderId="1" xfId="0" applyNumberFormat="1" applyFont="1" applyFill="1" applyBorder="1" applyAlignment="1"/>
    <xf numFmtId="2" fontId="1" fillId="0" borderId="0" xfId="0" applyNumberFormat="1" applyFont="1" applyFill="1" applyAlignment="1"/>
    <xf numFmtId="2" fontId="1" fillId="0" borderId="0" xfId="0" applyNumberFormat="1" applyFont="1" applyFill="1" applyBorder="1" applyAlignment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1" fontId="1" fillId="0" borderId="0" xfId="0" applyNumberFormat="1" applyFont="1" applyFill="1" applyBorder="1"/>
    <xf numFmtId="164" fontId="1" fillId="0" borderId="2" xfId="0" applyNumberFormat="1" applyFont="1" applyFill="1" applyBorder="1"/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1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/>
    <xf numFmtId="2" fontId="1" fillId="0" borderId="2" xfId="0" applyNumberFormat="1" applyFon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2" fontId="1" fillId="0" borderId="4" xfId="0" applyNumberFormat="1" applyFont="1" applyFill="1" applyBorder="1"/>
    <xf numFmtId="164" fontId="1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4" xfId="0" applyFont="1" applyFill="1" applyBorder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2" fillId="0" borderId="0" xfId="0" applyFont="1" applyFill="1"/>
    <xf numFmtId="164" fontId="8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justify" vertical="center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9" fontId="9" fillId="0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2" fontId="6" fillId="0" borderId="0" xfId="0" applyNumberFormat="1" applyFont="1" applyFill="1"/>
    <xf numFmtId="2" fontId="6" fillId="0" borderId="2" xfId="0" applyNumberFormat="1" applyFont="1" applyFill="1" applyBorder="1"/>
    <xf numFmtId="2" fontId="1" fillId="0" borderId="2" xfId="0" applyNumberFormat="1" applyFont="1" applyFill="1" applyBorder="1" applyAlignment="1"/>
    <xf numFmtId="0" fontId="2" fillId="0" borderId="1" xfId="0" applyFont="1" applyFill="1" applyBorder="1"/>
    <xf numFmtId="2" fontId="6" fillId="0" borderId="1" xfId="0" applyNumberFormat="1" applyFont="1" applyFill="1" applyBorder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6" fillId="0" borderId="1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6" fillId="0" borderId="4" xfId="0" applyFont="1" applyFill="1" applyBorder="1"/>
    <xf numFmtId="0" fontId="9" fillId="0" borderId="1" xfId="0" applyFont="1" applyFill="1" applyBorder="1" applyAlignme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9" fontId="9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1"/>
  <sheetViews>
    <sheetView tabSelected="1" zoomScale="85" zoomScaleNormal="85" workbookViewId="0">
      <pane xSplit="7" ySplit="1" topLeftCell="H2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3.8" x14ac:dyDescent="0.3"/>
  <cols>
    <col min="1" max="1" width="13.77734375" style="39" customWidth="1"/>
    <col min="2" max="2" width="10.5546875" style="39" bestFit="1" customWidth="1"/>
    <col min="3" max="3" width="6.88671875" style="39" bestFit="1" customWidth="1"/>
    <col min="4" max="4" width="10.109375" style="39" bestFit="1" customWidth="1"/>
    <col min="5" max="5" width="11.88671875" style="39" customWidth="1"/>
    <col min="6" max="6" width="43.109375" style="39" customWidth="1"/>
    <col min="7" max="7" width="3.77734375" style="10" bestFit="1" customWidth="1"/>
    <col min="8" max="14" width="10.88671875" style="10" bestFit="1" customWidth="1"/>
    <col min="15" max="15" width="10.88671875" style="39" bestFit="1" customWidth="1"/>
    <col min="16" max="16" width="9.88671875" style="10" bestFit="1" customWidth="1"/>
    <col min="17" max="17" width="9.5546875" style="10" bestFit="1" customWidth="1"/>
    <col min="18" max="18" width="9.44140625" style="10" bestFit="1" customWidth="1"/>
    <col min="19" max="19" width="9.5546875" style="39" bestFit="1" customWidth="1"/>
    <col min="20" max="21" width="9.44140625" style="10" bestFit="1" customWidth="1"/>
    <col min="22" max="22" width="9.44140625" style="39" bestFit="1" customWidth="1"/>
    <col min="23" max="23" width="9.6640625" style="7" bestFit="1" customWidth="1"/>
    <col min="24" max="16384" width="9.109375" style="7"/>
  </cols>
  <sheetData>
    <row r="1" spans="1:24" s="57" customFormat="1" ht="45.6" customHeight="1" x14ac:dyDescent="0.3">
      <c r="A1" s="54" t="s">
        <v>0</v>
      </c>
      <c r="B1" s="54" t="s">
        <v>73</v>
      </c>
      <c r="C1" s="54" t="s">
        <v>97</v>
      </c>
      <c r="D1" s="54" t="s">
        <v>98</v>
      </c>
      <c r="E1" s="54" t="s">
        <v>148</v>
      </c>
      <c r="F1" s="54" t="s">
        <v>95</v>
      </c>
      <c r="G1" s="55" t="s">
        <v>10</v>
      </c>
      <c r="H1" s="55" t="s">
        <v>86</v>
      </c>
      <c r="I1" s="55" t="s">
        <v>87</v>
      </c>
      <c r="J1" s="55" t="s">
        <v>88</v>
      </c>
      <c r="K1" s="55" t="s">
        <v>89</v>
      </c>
      <c r="L1" s="55" t="s">
        <v>90</v>
      </c>
      <c r="M1" s="55" t="s">
        <v>91</v>
      </c>
      <c r="N1" s="55" t="s">
        <v>92</v>
      </c>
      <c r="O1" s="55" t="s">
        <v>93</v>
      </c>
      <c r="P1" s="55" t="s">
        <v>9</v>
      </c>
      <c r="Q1" s="55" t="s">
        <v>32</v>
      </c>
      <c r="R1" s="55" t="s">
        <v>33</v>
      </c>
      <c r="S1" s="54" t="s">
        <v>167</v>
      </c>
      <c r="T1" s="55" t="s">
        <v>31</v>
      </c>
      <c r="U1" s="55" t="s">
        <v>34</v>
      </c>
      <c r="V1" s="54" t="s">
        <v>35</v>
      </c>
      <c r="W1" s="56"/>
    </row>
    <row r="2" spans="1:24" s="1" customFormat="1" x14ac:dyDescent="0.3">
      <c r="A2" s="38" t="s">
        <v>11</v>
      </c>
      <c r="B2" s="38" t="s">
        <v>79</v>
      </c>
      <c r="C2" s="38" t="s">
        <v>99</v>
      </c>
      <c r="D2" s="38">
        <v>3</v>
      </c>
      <c r="E2" s="38" t="s">
        <v>168</v>
      </c>
      <c r="F2" s="19" t="s">
        <v>94</v>
      </c>
      <c r="G2" s="3">
        <v>0</v>
      </c>
      <c r="H2" s="8">
        <v>115309.2555</v>
      </c>
      <c r="I2" s="8">
        <v>111045.31049999999</v>
      </c>
      <c r="J2" s="8">
        <v>118354.93050000002</v>
      </c>
      <c r="K2" s="12"/>
      <c r="L2" s="12"/>
      <c r="M2" s="12"/>
      <c r="N2" s="12"/>
      <c r="O2" s="34"/>
      <c r="P2" s="5">
        <f>AVERAGE(H2:O2)</f>
        <v>114903.1655</v>
      </c>
      <c r="Q2" s="5">
        <f t="shared" ref="Q2:Q39" si="0">_xlfn.STDEV.S(H2:O2)</f>
        <v>3671.6914293245136</v>
      </c>
      <c r="R2" s="5">
        <f>Q2/SQRT(COUNT(H2:O2))</f>
        <v>2119.8520351017496</v>
      </c>
      <c r="S2" s="34">
        <f>R2*4.303</f>
        <v>9121.7233070428283</v>
      </c>
      <c r="T2" s="5">
        <f t="shared" ref="T2:U4" si="1">P2/10000</f>
        <v>11.490316550000001</v>
      </c>
      <c r="U2" s="5">
        <f t="shared" si="1"/>
        <v>0.36716914293245134</v>
      </c>
      <c r="V2" s="34">
        <f>S2/10000</f>
        <v>0.91217233070428283</v>
      </c>
    </row>
    <row r="3" spans="1:24" x14ac:dyDescent="0.3">
      <c r="A3" s="38" t="s">
        <v>11</v>
      </c>
      <c r="B3" s="38" t="s">
        <v>79</v>
      </c>
      <c r="C3" s="38" t="s">
        <v>99</v>
      </c>
      <c r="D3" s="38">
        <v>3</v>
      </c>
      <c r="E3" s="38" t="s">
        <v>168</v>
      </c>
      <c r="F3" s="19" t="s">
        <v>94</v>
      </c>
      <c r="G3" s="3">
        <v>1</v>
      </c>
      <c r="H3" s="8">
        <v>159776.11050000001</v>
      </c>
      <c r="I3" s="8">
        <v>108405.7255</v>
      </c>
      <c r="J3" s="8">
        <v>96629.115500000014</v>
      </c>
      <c r="K3" s="12"/>
      <c r="L3" s="12"/>
      <c r="M3" s="12"/>
      <c r="N3" s="12"/>
      <c r="O3" s="12"/>
      <c r="P3" s="5">
        <f>AVERAGE(H3:O3)</f>
        <v>121603.6505</v>
      </c>
      <c r="Q3" s="5">
        <f t="shared" si="0"/>
        <v>33578.634019443445</v>
      </c>
      <c r="R3" s="5">
        <f>Q3/SQRT(COUNT(H3:O3))</f>
        <v>19386.633390145598</v>
      </c>
      <c r="S3" s="34">
        <f t="shared" ref="S3:S66" si="2">R3*4.303</f>
        <v>83420.683477796512</v>
      </c>
      <c r="T3" s="5">
        <f t="shared" si="1"/>
        <v>12.160365050000001</v>
      </c>
      <c r="U3" s="5">
        <f t="shared" si="1"/>
        <v>3.3578634019443445</v>
      </c>
      <c r="V3" s="34">
        <f>S3/10000</f>
        <v>8.3420683477796516</v>
      </c>
    </row>
    <row r="4" spans="1:24" x14ac:dyDescent="0.3">
      <c r="A4" s="38" t="s">
        <v>11</v>
      </c>
      <c r="B4" s="38" t="s">
        <v>79</v>
      </c>
      <c r="C4" s="38" t="s">
        <v>99</v>
      </c>
      <c r="D4" s="38">
        <v>3</v>
      </c>
      <c r="E4" s="38" t="s">
        <v>168</v>
      </c>
      <c r="F4" s="19" t="s">
        <v>94</v>
      </c>
      <c r="G4" s="3">
        <v>2</v>
      </c>
      <c r="H4" s="8">
        <v>339267.8905000001</v>
      </c>
      <c r="I4" s="8">
        <v>403024.02050000004</v>
      </c>
      <c r="J4" s="8">
        <v>531551.50550000009</v>
      </c>
      <c r="K4" s="5"/>
      <c r="L4" s="5"/>
      <c r="M4" s="5"/>
      <c r="N4" s="5"/>
      <c r="O4" s="12"/>
      <c r="P4" s="5">
        <f>AVERAGE(H4:O4)</f>
        <v>424614.47216666676</v>
      </c>
      <c r="Q4" s="5">
        <f t="shared" si="0"/>
        <v>97943.135807186583</v>
      </c>
      <c r="R4" s="5">
        <f>Q4/SQRT(COUNT(H4:O4))</f>
        <v>56547.495823555255</v>
      </c>
      <c r="S4" s="34">
        <f t="shared" si="2"/>
        <v>243323.87452875826</v>
      </c>
      <c r="T4" s="5">
        <f t="shared" si="1"/>
        <v>42.461447216666677</v>
      </c>
      <c r="U4" s="5">
        <f t="shared" si="1"/>
        <v>9.7943135807186579</v>
      </c>
      <c r="V4" s="34">
        <f>S4/10000</f>
        <v>24.332387452875825</v>
      </c>
    </row>
    <row r="5" spans="1:24" x14ac:dyDescent="0.3">
      <c r="A5" s="38" t="s">
        <v>11</v>
      </c>
      <c r="B5" s="38" t="s">
        <v>79</v>
      </c>
      <c r="C5" s="38" t="s">
        <v>99</v>
      </c>
      <c r="D5" s="38">
        <v>3</v>
      </c>
      <c r="E5" s="38" t="s">
        <v>168</v>
      </c>
      <c r="F5" s="19" t="s">
        <v>94</v>
      </c>
      <c r="G5" s="3">
        <v>3</v>
      </c>
      <c r="H5" s="8"/>
      <c r="I5" s="8"/>
      <c r="J5" s="8"/>
      <c r="K5" s="5"/>
      <c r="L5" s="5"/>
      <c r="M5" s="5"/>
      <c r="N5" s="5"/>
      <c r="O5" s="12"/>
      <c r="P5" s="5"/>
      <c r="Q5" s="5"/>
      <c r="R5" s="5"/>
      <c r="S5" s="34"/>
      <c r="T5" s="5"/>
      <c r="U5" s="5"/>
      <c r="V5" s="34"/>
    </row>
    <row r="6" spans="1:24" x14ac:dyDescent="0.3">
      <c r="A6" s="38" t="s">
        <v>11</v>
      </c>
      <c r="B6" s="38" t="s">
        <v>79</v>
      </c>
      <c r="C6" s="38" t="s">
        <v>99</v>
      </c>
      <c r="D6" s="38">
        <v>3</v>
      </c>
      <c r="E6" s="38" t="s">
        <v>168</v>
      </c>
      <c r="F6" s="19" t="s">
        <v>94</v>
      </c>
      <c r="G6" s="3">
        <v>4</v>
      </c>
      <c r="H6" s="8">
        <v>336628.30550000007</v>
      </c>
      <c r="I6" s="8">
        <v>83025.1005</v>
      </c>
      <c r="J6" s="8">
        <v>166070.5055</v>
      </c>
      <c r="K6" s="12"/>
      <c r="L6" s="12"/>
      <c r="M6" s="12"/>
      <c r="N6" s="12"/>
      <c r="O6" s="12"/>
      <c r="P6" s="5">
        <f>AVERAGE(H6:O6)</f>
        <v>195241.30383333334</v>
      </c>
      <c r="Q6" s="5">
        <f t="shared" si="0"/>
        <v>129293.65028152398</v>
      </c>
      <c r="R6" s="5">
        <f>Q6/SQRT(COUNT(H6:O6))</f>
        <v>74647.723794547201</v>
      </c>
      <c r="S6" s="34">
        <f t="shared" si="2"/>
        <v>321209.15548793657</v>
      </c>
      <c r="T6" s="5">
        <f t="shared" ref="T6:U9" si="3">P6/10000</f>
        <v>19.524130383333333</v>
      </c>
      <c r="U6" s="5">
        <f t="shared" si="3"/>
        <v>12.929365028152398</v>
      </c>
      <c r="V6" s="34">
        <f>S6/10000</f>
        <v>32.120915548793654</v>
      </c>
    </row>
    <row r="7" spans="1:24" x14ac:dyDescent="0.3">
      <c r="A7" s="38" t="s">
        <v>11</v>
      </c>
      <c r="B7" s="38" t="s">
        <v>77</v>
      </c>
      <c r="C7" s="38" t="s">
        <v>99</v>
      </c>
      <c r="D7" s="38">
        <v>3</v>
      </c>
      <c r="E7" s="38" t="s">
        <v>168</v>
      </c>
      <c r="F7" s="19" t="s">
        <v>96</v>
      </c>
      <c r="G7" s="3">
        <v>0</v>
      </c>
      <c r="H7" s="8">
        <v>82415.965500000006</v>
      </c>
      <c r="I7" s="8">
        <v>88507.315499999997</v>
      </c>
      <c r="J7" s="8">
        <v>93177.3505</v>
      </c>
      <c r="K7" s="5"/>
      <c r="L7" s="5"/>
      <c r="M7" s="5"/>
      <c r="N7" s="5"/>
      <c r="O7" s="12"/>
      <c r="P7" s="5">
        <f>AVERAGE(H7:O7)</f>
        <v>88033.543833333344</v>
      </c>
      <c r="Q7" s="5">
        <f t="shared" si="0"/>
        <v>5396.3132297577295</v>
      </c>
      <c r="R7" s="5">
        <f>Q7/SQRT(COUNT(H7:O7))</f>
        <v>3115.562895832164</v>
      </c>
      <c r="S7" s="34">
        <f t="shared" si="2"/>
        <v>13406.267140765802</v>
      </c>
      <c r="T7" s="5">
        <f t="shared" si="3"/>
        <v>8.8033543833333336</v>
      </c>
      <c r="U7" s="5">
        <f t="shared" si="3"/>
        <v>0.53963132297577299</v>
      </c>
      <c r="V7" s="34">
        <f>S7/10000</f>
        <v>1.3406267140765802</v>
      </c>
    </row>
    <row r="8" spans="1:24" x14ac:dyDescent="0.3">
      <c r="A8" s="38" t="s">
        <v>11</v>
      </c>
      <c r="B8" s="38" t="s">
        <v>77</v>
      </c>
      <c r="C8" s="38" t="s">
        <v>99</v>
      </c>
      <c r="D8" s="38">
        <v>3</v>
      </c>
      <c r="E8" s="38" t="s">
        <v>168</v>
      </c>
      <c r="F8" s="19" t="s">
        <v>96</v>
      </c>
      <c r="G8" s="3">
        <v>1</v>
      </c>
      <c r="H8" s="8">
        <v>68811.950500000006</v>
      </c>
      <c r="I8" s="8">
        <v>107593.54550000001</v>
      </c>
      <c r="J8" s="8">
        <v>127288.9105</v>
      </c>
      <c r="K8" s="12"/>
      <c r="L8" s="12"/>
      <c r="M8" s="12"/>
      <c r="N8" s="12"/>
      <c r="O8" s="12"/>
      <c r="P8" s="5">
        <f>AVERAGE(H8:O8)</f>
        <v>101231.46883333335</v>
      </c>
      <c r="Q8" s="5">
        <f t="shared" si="0"/>
        <v>29753.079291811206</v>
      </c>
      <c r="R8" s="5">
        <f>Q8/SQRT(COUNT(H8:O8))</f>
        <v>17177.94833834748</v>
      </c>
      <c r="S8" s="34">
        <f t="shared" si="2"/>
        <v>73916.71169990921</v>
      </c>
      <c r="T8" s="5">
        <f t="shared" si="3"/>
        <v>10.123146883333336</v>
      </c>
      <c r="U8" s="5">
        <f t="shared" si="3"/>
        <v>2.9753079291811204</v>
      </c>
      <c r="V8" s="34">
        <f>S8/10000</f>
        <v>7.3916711699909214</v>
      </c>
    </row>
    <row r="9" spans="1:24" x14ac:dyDescent="0.3">
      <c r="A9" s="38" t="s">
        <v>11</v>
      </c>
      <c r="B9" s="38" t="s">
        <v>77</v>
      </c>
      <c r="C9" s="38" t="s">
        <v>99</v>
      </c>
      <c r="D9" s="38">
        <v>3</v>
      </c>
      <c r="E9" s="38" t="s">
        <v>168</v>
      </c>
      <c r="F9" s="19" t="s">
        <v>96</v>
      </c>
      <c r="G9" s="3">
        <v>2</v>
      </c>
      <c r="H9" s="8">
        <v>105969.18550000001</v>
      </c>
      <c r="I9" s="8">
        <v>40994.785499999998</v>
      </c>
      <c r="J9" s="8">
        <v>32872.985499999995</v>
      </c>
      <c r="K9" s="12"/>
      <c r="L9" s="12"/>
      <c r="M9" s="12"/>
      <c r="N9" s="12"/>
      <c r="O9" s="12"/>
      <c r="P9" s="5">
        <f>AVERAGE(H9:O9)</f>
        <v>59945.652166666674</v>
      </c>
      <c r="Q9" s="5">
        <f t="shared" si="0"/>
        <v>40063.888031160073</v>
      </c>
      <c r="R9" s="5">
        <f>Q9/SQRT(COUNT(H9:O9))</f>
        <v>23130.896539573296</v>
      </c>
      <c r="S9" s="34">
        <f t="shared" si="2"/>
        <v>99532.24780978389</v>
      </c>
      <c r="T9" s="5">
        <f t="shared" si="3"/>
        <v>5.9945652166666674</v>
      </c>
      <c r="U9" s="5">
        <f t="shared" si="3"/>
        <v>4.0063888031160078</v>
      </c>
      <c r="V9" s="34">
        <f>S9/10000</f>
        <v>9.9532247809783883</v>
      </c>
    </row>
    <row r="10" spans="1:24" x14ac:dyDescent="0.3">
      <c r="A10" s="38" t="s">
        <v>11</v>
      </c>
      <c r="B10" s="38" t="s">
        <v>77</v>
      </c>
      <c r="C10" s="38" t="s">
        <v>99</v>
      </c>
      <c r="D10" s="38">
        <v>3</v>
      </c>
      <c r="E10" s="38" t="s">
        <v>168</v>
      </c>
      <c r="F10" s="19" t="s">
        <v>96</v>
      </c>
      <c r="G10" s="3">
        <v>3</v>
      </c>
      <c r="H10" s="8"/>
      <c r="I10" s="8"/>
      <c r="J10" s="8"/>
      <c r="K10" s="12"/>
      <c r="L10" s="12"/>
      <c r="M10" s="12"/>
      <c r="N10" s="12"/>
      <c r="O10" s="12"/>
      <c r="P10" s="5"/>
      <c r="Q10" s="5"/>
      <c r="R10" s="5"/>
      <c r="S10" s="34"/>
      <c r="T10" s="5"/>
      <c r="U10" s="5"/>
      <c r="V10" s="34"/>
    </row>
    <row r="11" spans="1:24" x14ac:dyDescent="0.3">
      <c r="A11" s="38" t="s">
        <v>11</v>
      </c>
      <c r="B11" s="38" t="s">
        <v>77</v>
      </c>
      <c r="C11" s="38" t="s">
        <v>99</v>
      </c>
      <c r="D11" s="38">
        <v>3</v>
      </c>
      <c r="E11" s="38" t="s">
        <v>168</v>
      </c>
      <c r="F11" s="19" t="s">
        <v>96</v>
      </c>
      <c r="G11" s="3">
        <v>4</v>
      </c>
      <c r="H11" s="8">
        <v>756119.27550000011</v>
      </c>
      <c r="I11" s="8">
        <v>545358.56550000003</v>
      </c>
      <c r="J11" s="8">
        <v>869012.29550000001</v>
      </c>
      <c r="K11" s="12"/>
      <c r="L11" s="12"/>
      <c r="M11" s="12"/>
      <c r="N11" s="12"/>
      <c r="O11" s="34"/>
      <c r="P11" s="5">
        <f>AVERAGE(H11:O11)</f>
        <v>723496.71216666664</v>
      </c>
      <c r="Q11" s="5">
        <f t="shared" si="0"/>
        <v>164274.48969501062</v>
      </c>
      <c r="R11" s="5">
        <f>Q11/SQRT(COUNT(H11:O11))</f>
        <v>94843.920846402791</v>
      </c>
      <c r="S11" s="34">
        <f t="shared" si="2"/>
        <v>408113.39140207123</v>
      </c>
      <c r="T11" s="5">
        <f t="shared" ref="T11:U14" si="4">P11/10000</f>
        <v>72.349671216666664</v>
      </c>
      <c r="U11" s="5">
        <f t="shared" si="4"/>
        <v>16.427448969501061</v>
      </c>
      <c r="V11" s="34">
        <f>S11/10000</f>
        <v>40.811339140207124</v>
      </c>
      <c r="W11" s="6"/>
      <c r="X11" s="6"/>
    </row>
    <row r="12" spans="1:24" s="6" customFormat="1" x14ac:dyDescent="0.3">
      <c r="A12" s="38" t="s">
        <v>11</v>
      </c>
      <c r="B12" s="38" t="s">
        <v>80</v>
      </c>
      <c r="C12" s="35" t="s">
        <v>100</v>
      </c>
      <c r="D12" s="35">
        <v>3</v>
      </c>
      <c r="E12" s="38" t="s">
        <v>168</v>
      </c>
      <c r="F12" s="19" t="s">
        <v>94</v>
      </c>
      <c r="G12" s="3">
        <v>0</v>
      </c>
      <c r="H12" s="8">
        <v>108405.7255</v>
      </c>
      <c r="I12" s="8">
        <v>104953.96049999999</v>
      </c>
      <c r="J12" s="8">
        <v>105157.0055</v>
      </c>
      <c r="K12" s="12"/>
      <c r="L12" s="12"/>
      <c r="M12" s="12"/>
      <c r="N12" s="12"/>
      <c r="O12" s="34"/>
      <c r="P12" s="5">
        <f>AVERAGE(H12:O12)</f>
        <v>106172.23049999999</v>
      </c>
      <c r="Q12" s="5">
        <f t="shared" si="0"/>
        <v>1936.925851517042</v>
      </c>
      <c r="R12" s="5">
        <f>Q12/SQRT(COUNT(H12:O12))</f>
        <v>1118.2846617737093</v>
      </c>
      <c r="S12" s="34">
        <f t="shared" si="2"/>
        <v>4811.9788996122716</v>
      </c>
      <c r="T12" s="5">
        <f t="shared" si="4"/>
        <v>10.61722305</v>
      </c>
      <c r="U12" s="5">
        <f t="shared" si="4"/>
        <v>0.19369258515170421</v>
      </c>
      <c r="V12" s="34">
        <f>S12/10000</f>
        <v>0.48119788996122714</v>
      </c>
    </row>
    <row r="13" spans="1:24" s="6" customFormat="1" x14ac:dyDescent="0.3">
      <c r="A13" s="38" t="s">
        <v>11</v>
      </c>
      <c r="B13" s="38" t="s">
        <v>80</v>
      </c>
      <c r="C13" s="35" t="s">
        <v>100</v>
      </c>
      <c r="D13" s="35">
        <v>3</v>
      </c>
      <c r="E13" s="38" t="s">
        <v>168</v>
      </c>
      <c r="F13" s="19" t="s">
        <v>94</v>
      </c>
      <c r="G13" s="3">
        <v>1</v>
      </c>
      <c r="H13" s="8">
        <v>118557.9755</v>
      </c>
      <c r="I13" s="8">
        <v>130334.58549999999</v>
      </c>
      <c r="J13" s="8">
        <v>110842.26549999999</v>
      </c>
      <c r="K13" s="12"/>
      <c r="L13" s="12"/>
      <c r="M13" s="12"/>
      <c r="N13" s="12"/>
      <c r="O13" s="34"/>
      <c r="P13" s="5">
        <f>AVERAGE(H13:O13)</f>
        <v>119911.60883333332</v>
      </c>
      <c r="Q13" s="5">
        <f t="shared" si="0"/>
        <v>9816.4085666007832</v>
      </c>
      <c r="R13" s="5">
        <f>Q13/SQRT(COUNT(H13:O13))</f>
        <v>5667.5061284023113</v>
      </c>
      <c r="S13" s="34">
        <f t="shared" si="2"/>
        <v>24387.278870515147</v>
      </c>
      <c r="T13" s="5">
        <f t="shared" si="4"/>
        <v>11.991160883333333</v>
      </c>
      <c r="U13" s="5">
        <f t="shared" si="4"/>
        <v>0.98164085666007828</v>
      </c>
      <c r="V13" s="34">
        <f>S13/10000</f>
        <v>2.4387278870515146</v>
      </c>
      <c r="W13" s="7"/>
      <c r="X13" s="7"/>
    </row>
    <row r="14" spans="1:24" s="6" customFormat="1" x14ac:dyDescent="0.3">
      <c r="A14" s="38" t="s">
        <v>11</v>
      </c>
      <c r="B14" s="38" t="s">
        <v>80</v>
      </c>
      <c r="C14" s="35" t="s">
        <v>100</v>
      </c>
      <c r="D14" s="35">
        <v>3</v>
      </c>
      <c r="E14" s="38" t="s">
        <v>168</v>
      </c>
      <c r="F14" s="19" t="s">
        <v>94</v>
      </c>
      <c r="G14" s="3">
        <v>2</v>
      </c>
      <c r="H14" s="8">
        <v>216222.62050000002</v>
      </c>
      <c r="I14" s="8">
        <v>225765.73550000004</v>
      </c>
      <c r="J14" s="8">
        <v>206273.4155</v>
      </c>
      <c r="K14" s="12"/>
      <c r="L14" s="12"/>
      <c r="M14" s="12"/>
      <c r="N14" s="12"/>
      <c r="O14" s="34"/>
      <c r="P14" s="5">
        <f>AVERAGE(H14:O14)</f>
        <v>216087.25716666668</v>
      </c>
      <c r="Q14" s="5">
        <f t="shared" si="0"/>
        <v>9746.8649918632127</v>
      </c>
      <c r="R14" s="5">
        <f>Q14/SQRT(COUNT(H14:O14))</f>
        <v>5627.355126807166</v>
      </c>
      <c r="S14" s="34">
        <f t="shared" si="2"/>
        <v>24214.509110651234</v>
      </c>
      <c r="T14" s="5">
        <f t="shared" si="4"/>
        <v>21.608725716666669</v>
      </c>
      <c r="U14" s="5">
        <f t="shared" si="4"/>
        <v>0.97468649918632122</v>
      </c>
      <c r="V14" s="34">
        <f>S14/10000</f>
        <v>2.4214509110651234</v>
      </c>
      <c r="W14" s="7"/>
      <c r="X14" s="7"/>
    </row>
    <row r="15" spans="1:24" s="6" customFormat="1" x14ac:dyDescent="0.3">
      <c r="A15" s="38" t="s">
        <v>11</v>
      </c>
      <c r="B15" s="38" t="s">
        <v>80</v>
      </c>
      <c r="C15" s="35" t="s">
        <v>100</v>
      </c>
      <c r="D15" s="35">
        <v>3</v>
      </c>
      <c r="E15" s="38" t="s">
        <v>168</v>
      </c>
      <c r="F15" s="19" t="s">
        <v>94</v>
      </c>
      <c r="G15" s="3">
        <v>3</v>
      </c>
      <c r="H15" s="8"/>
      <c r="I15" s="8"/>
      <c r="J15" s="8"/>
      <c r="K15" s="12"/>
      <c r="L15" s="12"/>
      <c r="M15" s="12"/>
      <c r="N15" s="12"/>
      <c r="O15" s="34"/>
      <c r="P15" s="5"/>
      <c r="Q15" s="5"/>
      <c r="R15" s="5"/>
      <c r="S15" s="34"/>
      <c r="T15" s="5"/>
      <c r="U15" s="5"/>
      <c r="V15" s="34"/>
    </row>
    <row r="16" spans="1:24" s="6" customFormat="1" x14ac:dyDescent="0.3">
      <c r="A16" s="38" t="s">
        <v>11</v>
      </c>
      <c r="B16" s="38" t="s">
        <v>80</v>
      </c>
      <c r="C16" s="35" t="s">
        <v>100</v>
      </c>
      <c r="D16" s="35">
        <v>3</v>
      </c>
      <c r="E16" s="38" t="s">
        <v>168</v>
      </c>
      <c r="F16" s="19" t="s">
        <v>94</v>
      </c>
      <c r="G16" s="3">
        <v>4</v>
      </c>
      <c r="H16" s="8">
        <v>208303.86550000001</v>
      </c>
      <c r="I16" s="8">
        <v>193278.5355</v>
      </c>
      <c r="J16" s="8">
        <v>240994.11050000001</v>
      </c>
      <c r="K16" s="5"/>
      <c r="L16" s="5"/>
      <c r="M16" s="5"/>
      <c r="N16" s="5"/>
      <c r="O16" s="34"/>
      <c r="P16" s="5">
        <f>AVERAGE(H16:O16)</f>
        <v>214192.17050000001</v>
      </c>
      <c r="Q16" s="5">
        <f t="shared" si="0"/>
        <v>24396.682688942063</v>
      </c>
      <c r="R16" s="5">
        <f>Q16/SQRT(COUNT(H16:O16))</f>
        <v>14085.431317794584</v>
      </c>
      <c r="S16" s="34">
        <f t="shared" si="2"/>
        <v>60609.610960470098</v>
      </c>
      <c r="T16" s="5">
        <f t="shared" ref="T16:U19" si="5">P16/10000</f>
        <v>21.41921705</v>
      </c>
      <c r="U16" s="5">
        <f t="shared" si="5"/>
        <v>2.4396682688942062</v>
      </c>
      <c r="V16" s="34">
        <f>S16/10000</f>
        <v>6.0609610960470102</v>
      </c>
      <c r="W16" s="7"/>
      <c r="X16" s="7"/>
    </row>
    <row r="17" spans="1:24" x14ac:dyDescent="0.3">
      <c r="A17" s="38" t="s">
        <v>11</v>
      </c>
      <c r="B17" s="38" t="s">
        <v>78</v>
      </c>
      <c r="C17" s="35" t="s">
        <v>100</v>
      </c>
      <c r="D17" s="35">
        <v>3</v>
      </c>
      <c r="E17" s="38" t="s">
        <v>168</v>
      </c>
      <c r="F17" s="19" t="s">
        <v>96</v>
      </c>
      <c r="G17" s="3">
        <v>0</v>
      </c>
      <c r="H17" s="8">
        <v>119370.15549999999</v>
      </c>
      <c r="I17" s="8">
        <v>97238.250499999995</v>
      </c>
      <c r="J17" s="8">
        <v>119573.20050000001</v>
      </c>
      <c r="K17" s="12"/>
      <c r="L17" s="12"/>
      <c r="M17" s="12"/>
      <c r="N17" s="12"/>
      <c r="O17" s="34"/>
      <c r="P17" s="5">
        <f>AVERAGE(H17:O17)</f>
        <v>112060.5355</v>
      </c>
      <c r="Q17" s="5">
        <f t="shared" si="0"/>
        <v>12836.876811901137</v>
      </c>
      <c r="R17" s="5">
        <f>Q17/SQRT(COUNT(H17:O17))</f>
        <v>7411.3742829051862</v>
      </c>
      <c r="S17" s="34">
        <f t="shared" si="2"/>
        <v>31891.143539341017</v>
      </c>
      <c r="T17" s="5">
        <f t="shared" si="5"/>
        <v>11.20605355</v>
      </c>
      <c r="U17" s="5">
        <f t="shared" si="5"/>
        <v>1.2836876811901137</v>
      </c>
      <c r="V17" s="34">
        <f>S17/10000</f>
        <v>3.1891143539341016</v>
      </c>
      <c r="W17" s="6"/>
      <c r="X17" s="6"/>
    </row>
    <row r="18" spans="1:24" s="6" customFormat="1" x14ac:dyDescent="0.3">
      <c r="A18" s="38" t="s">
        <v>11</v>
      </c>
      <c r="B18" s="38" t="s">
        <v>78</v>
      </c>
      <c r="C18" s="35" t="s">
        <v>100</v>
      </c>
      <c r="D18" s="35">
        <v>3</v>
      </c>
      <c r="E18" s="38" t="s">
        <v>168</v>
      </c>
      <c r="F18" s="19" t="s">
        <v>96</v>
      </c>
      <c r="G18" s="3">
        <v>1</v>
      </c>
      <c r="H18" s="8">
        <v>247694.59550000002</v>
      </c>
      <c r="I18" s="8">
        <v>162618.74050000001</v>
      </c>
      <c r="J18" s="8">
        <v>201400.33549999999</v>
      </c>
      <c r="K18" s="5"/>
      <c r="L18" s="5"/>
      <c r="M18" s="5"/>
      <c r="N18" s="5"/>
      <c r="O18" s="34"/>
      <c r="P18" s="5">
        <f>AVERAGE(H18:O18)</f>
        <v>203904.55716666664</v>
      </c>
      <c r="Q18" s="5">
        <f t="shared" si="0"/>
        <v>42593.175751663803</v>
      </c>
      <c r="R18" s="5">
        <f>Q18/SQRT(COUNT(H18:O18))</f>
        <v>24591.181485864137</v>
      </c>
      <c r="S18" s="34">
        <f t="shared" si="2"/>
        <v>105815.85393367338</v>
      </c>
      <c r="T18" s="5">
        <f t="shared" si="5"/>
        <v>20.390455716666665</v>
      </c>
      <c r="U18" s="5">
        <f t="shared" si="5"/>
        <v>4.2593175751663805</v>
      </c>
      <c r="V18" s="34">
        <f>S18/10000</f>
        <v>10.581585393367337</v>
      </c>
    </row>
    <row r="19" spans="1:24" s="6" customFormat="1" x14ac:dyDescent="0.3">
      <c r="A19" s="38" t="s">
        <v>11</v>
      </c>
      <c r="B19" s="38" t="s">
        <v>78</v>
      </c>
      <c r="C19" s="35" t="s">
        <v>100</v>
      </c>
      <c r="D19" s="35">
        <v>3</v>
      </c>
      <c r="E19" s="38" t="s">
        <v>168</v>
      </c>
      <c r="F19" s="19" t="s">
        <v>96</v>
      </c>
      <c r="G19" s="3">
        <v>2</v>
      </c>
      <c r="H19" s="8">
        <v>1539669.9304999998</v>
      </c>
      <c r="I19" s="8">
        <v>1275508.3855000001</v>
      </c>
      <c r="J19" s="8">
        <v>1621700.1105</v>
      </c>
      <c r="K19" s="12"/>
      <c r="L19" s="12"/>
      <c r="M19" s="12"/>
      <c r="N19" s="12"/>
      <c r="O19" s="34"/>
      <c r="P19" s="5">
        <f>AVERAGE(H19:O19)</f>
        <v>1478959.4754999999</v>
      </c>
      <c r="Q19" s="5">
        <f t="shared" si="0"/>
        <v>180904.66308072087</v>
      </c>
      <c r="R19" s="5">
        <f>Q19/SQRT(COUNT(H19:O19))</f>
        <v>104445.35592731276</v>
      </c>
      <c r="S19" s="34">
        <f t="shared" si="2"/>
        <v>449428.36655522679</v>
      </c>
      <c r="T19" s="5">
        <f t="shared" si="5"/>
        <v>147.89594754999999</v>
      </c>
      <c r="U19" s="5">
        <f t="shared" si="5"/>
        <v>18.090466308072088</v>
      </c>
      <c r="V19" s="34">
        <f>S19/10000</f>
        <v>44.942836655522676</v>
      </c>
    </row>
    <row r="20" spans="1:24" s="6" customFormat="1" x14ac:dyDescent="0.3">
      <c r="A20" s="38" t="s">
        <v>11</v>
      </c>
      <c r="B20" s="38" t="s">
        <v>78</v>
      </c>
      <c r="C20" s="35" t="s">
        <v>100</v>
      </c>
      <c r="D20" s="35">
        <v>3</v>
      </c>
      <c r="E20" s="38" t="s">
        <v>168</v>
      </c>
      <c r="F20" s="19" t="s">
        <v>96</v>
      </c>
      <c r="G20" s="3">
        <v>3</v>
      </c>
      <c r="H20" s="8"/>
      <c r="I20" s="8"/>
      <c r="J20" s="8"/>
      <c r="K20" s="12"/>
      <c r="L20" s="12"/>
      <c r="M20" s="12"/>
      <c r="N20" s="12"/>
      <c r="O20" s="34"/>
      <c r="P20" s="5"/>
      <c r="Q20" s="5"/>
      <c r="R20" s="5"/>
      <c r="S20" s="34"/>
      <c r="T20" s="5"/>
      <c r="U20" s="5"/>
      <c r="V20" s="34"/>
    </row>
    <row r="21" spans="1:24" s="6" customFormat="1" x14ac:dyDescent="0.3">
      <c r="A21" s="38" t="s">
        <v>11</v>
      </c>
      <c r="B21" s="38" t="s">
        <v>78</v>
      </c>
      <c r="C21" s="35" t="s">
        <v>100</v>
      </c>
      <c r="D21" s="35">
        <v>3</v>
      </c>
      <c r="E21" s="38" t="s">
        <v>168</v>
      </c>
      <c r="F21" s="19" t="s">
        <v>96</v>
      </c>
      <c r="G21" s="3">
        <v>4</v>
      </c>
      <c r="H21" s="8">
        <v>7678126.3705000002</v>
      </c>
      <c r="I21" s="8">
        <v>7397518.1805000007</v>
      </c>
      <c r="J21" s="8">
        <v>7134371.8605000004</v>
      </c>
      <c r="K21" s="12"/>
      <c r="L21" s="12"/>
      <c r="M21" s="12"/>
      <c r="N21" s="12"/>
      <c r="O21" s="34"/>
      <c r="P21" s="5">
        <f>AVERAGE(H21:O21)</f>
        <v>7403338.8038333328</v>
      </c>
      <c r="Q21" s="5">
        <f t="shared" si="0"/>
        <v>271923.98115709901</v>
      </c>
      <c r="R21" s="5">
        <f>Q21/SQRT(COUNT(H21:O21))</f>
        <v>156995.38372016585</v>
      </c>
      <c r="S21" s="34">
        <f t="shared" si="2"/>
        <v>675551.13614787359</v>
      </c>
      <c r="T21" s="5">
        <f t="shared" ref="T21:U24" si="6">P21/10000</f>
        <v>740.33388038333328</v>
      </c>
      <c r="U21" s="5">
        <f t="shared" si="6"/>
        <v>27.192398115709903</v>
      </c>
      <c r="V21" s="34">
        <f>S21/10000</f>
        <v>67.555113614787359</v>
      </c>
    </row>
    <row r="22" spans="1:24" s="6" customFormat="1" x14ac:dyDescent="0.3">
      <c r="A22" s="38" t="s">
        <v>11</v>
      </c>
      <c r="B22" s="38" t="s">
        <v>75</v>
      </c>
      <c r="C22" s="38" t="s">
        <v>99</v>
      </c>
      <c r="D22" s="38">
        <v>3</v>
      </c>
      <c r="E22" s="38" t="s">
        <v>168</v>
      </c>
      <c r="F22" s="18" t="s">
        <v>101</v>
      </c>
      <c r="G22" s="3">
        <v>0</v>
      </c>
      <c r="H22" s="8">
        <v>113127.00700000001</v>
      </c>
      <c r="I22" s="8">
        <v>114101.232</v>
      </c>
      <c r="J22" s="8">
        <v>115854.837</v>
      </c>
      <c r="K22" s="12"/>
      <c r="L22" s="12"/>
      <c r="M22" s="12"/>
      <c r="N22" s="12"/>
      <c r="O22" s="34"/>
      <c r="P22" s="5">
        <f>AVERAGE(H22:O22)</f>
        <v>114361.02533333334</v>
      </c>
      <c r="Q22" s="5">
        <f t="shared" si="0"/>
        <v>1382.3471196694106</v>
      </c>
      <c r="R22" s="5">
        <f>Q22/SQRT(COUNT(H22:O22))</f>
        <v>798.09848165463814</v>
      </c>
      <c r="S22" s="34">
        <f t="shared" si="2"/>
        <v>3434.2177665599079</v>
      </c>
      <c r="T22" s="5">
        <f t="shared" si="6"/>
        <v>11.436102533333333</v>
      </c>
      <c r="U22" s="5">
        <f t="shared" si="6"/>
        <v>0.13823471196694107</v>
      </c>
      <c r="V22" s="34">
        <f>S22/10000</f>
        <v>0.34342177665599077</v>
      </c>
    </row>
    <row r="23" spans="1:24" x14ac:dyDescent="0.3">
      <c r="A23" s="38" t="s">
        <v>11</v>
      </c>
      <c r="B23" s="38" t="s">
        <v>75</v>
      </c>
      <c r="C23" s="38" t="s">
        <v>99</v>
      </c>
      <c r="D23" s="38">
        <v>3</v>
      </c>
      <c r="E23" s="38" t="s">
        <v>168</v>
      </c>
      <c r="F23" s="19" t="s">
        <v>101</v>
      </c>
      <c r="G23" s="3">
        <v>1</v>
      </c>
      <c r="H23" s="8">
        <v>157356.82200000001</v>
      </c>
      <c r="I23" s="8">
        <v>145471.277</v>
      </c>
      <c r="J23" s="8">
        <v>146250.65700000001</v>
      </c>
      <c r="K23" s="12"/>
      <c r="L23" s="12"/>
      <c r="M23" s="12"/>
      <c r="N23" s="12"/>
      <c r="O23" s="34"/>
      <c r="P23" s="5">
        <f>AVERAGE(H23:O23)</f>
        <v>149692.91866666669</v>
      </c>
      <c r="Q23" s="5">
        <f t="shared" si="0"/>
        <v>6648.5651852943738</v>
      </c>
      <c r="R23" s="5">
        <f>Q23/SQRT(COUNT(H23:O23))</f>
        <v>3838.5508994544812</v>
      </c>
      <c r="S23" s="34">
        <f t="shared" si="2"/>
        <v>16517.284520352634</v>
      </c>
      <c r="T23" s="5">
        <f t="shared" si="6"/>
        <v>14.969291866666669</v>
      </c>
      <c r="U23" s="5">
        <f t="shared" si="6"/>
        <v>0.66485651852943739</v>
      </c>
      <c r="V23" s="34">
        <f>S23/10000</f>
        <v>1.6517284520352633</v>
      </c>
      <c r="W23" s="6"/>
      <c r="X23" s="6"/>
    </row>
    <row r="24" spans="1:24" x14ac:dyDescent="0.3">
      <c r="A24" s="38" t="s">
        <v>11</v>
      </c>
      <c r="B24" s="38" t="s">
        <v>75</v>
      </c>
      <c r="C24" s="38" t="s">
        <v>99</v>
      </c>
      <c r="D24" s="38">
        <v>3</v>
      </c>
      <c r="E24" s="38" t="s">
        <v>168</v>
      </c>
      <c r="F24" s="18" t="s">
        <v>101</v>
      </c>
      <c r="G24" s="3">
        <v>2</v>
      </c>
      <c r="H24" s="8">
        <v>1455998.7470000002</v>
      </c>
      <c r="I24" s="8">
        <v>1581673.7720000001</v>
      </c>
      <c r="J24" s="8">
        <v>1827763.0070000002</v>
      </c>
      <c r="K24" s="5"/>
      <c r="L24" s="5"/>
      <c r="M24" s="5"/>
      <c r="N24" s="5"/>
      <c r="O24" s="34"/>
      <c r="P24" s="5">
        <f>AVERAGE(H24:O24)</f>
        <v>1621811.8420000002</v>
      </c>
      <c r="Q24" s="5">
        <f t="shared" si="0"/>
        <v>189104.37528209278</v>
      </c>
      <c r="R24" s="5">
        <f>Q24/SQRT(COUNT(H24:O24))</f>
        <v>109179.46197405229</v>
      </c>
      <c r="S24" s="34">
        <f t="shared" si="2"/>
        <v>469799.22487434698</v>
      </c>
      <c r="T24" s="5">
        <f t="shared" si="6"/>
        <v>162.18118420000002</v>
      </c>
      <c r="U24" s="5">
        <f t="shared" si="6"/>
        <v>18.910437528209279</v>
      </c>
      <c r="V24" s="34">
        <f>S24/10000</f>
        <v>46.979922487434699</v>
      </c>
      <c r="W24" s="6"/>
      <c r="X24" s="6"/>
    </row>
    <row r="25" spans="1:24" s="6" customFormat="1" x14ac:dyDescent="0.3">
      <c r="A25" s="38" t="s">
        <v>11</v>
      </c>
      <c r="B25" s="38" t="s">
        <v>75</v>
      </c>
      <c r="C25" s="38" t="s">
        <v>99</v>
      </c>
      <c r="D25" s="38">
        <v>3</v>
      </c>
      <c r="E25" s="38" t="s">
        <v>168</v>
      </c>
      <c r="F25" s="19" t="s">
        <v>101</v>
      </c>
      <c r="G25" s="3">
        <v>3</v>
      </c>
      <c r="H25" s="8"/>
      <c r="I25" s="8"/>
      <c r="J25" s="8"/>
      <c r="K25" s="5"/>
      <c r="L25" s="5"/>
      <c r="M25" s="5"/>
      <c r="N25" s="5"/>
      <c r="O25" s="34"/>
      <c r="P25" s="5"/>
      <c r="Q25" s="5"/>
      <c r="R25" s="5"/>
      <c r="S25" s="34"/>
      <c r="T25" s="5"/>
      <c r="U25" s="5"/>
      <c r="V25" s="34"/>
      <c r="W25" s="7"/>
      <c r="X25" s="7"/>
    </row>
    <row r="26" spans="1:24" s="6" customFormat="1" x14ac:dyDescent="0.3">
      <c r="A26" s="38" t="s">
        <v>11</v>
      </c>
      <c r="B26" s="38" t="s">
        <v>75</v>
      </c>
      <c r="C26" s="38" t="s">
        <v>99</v>
      </c>
      <c r="D26" s="38">
        <v>3</v>
      </c>
      <c r="E26" s="38" t="s">
        <v>168</v>
      </c>
      <c r="F26" s="18" t="s">
        <v>101</v>
      </c>
      <c r="G26" s="3">
        <v>4</v>
      </c>
      <c r="H26" s="8">
        <v>442025.36699999997</v>
      </c>
      <c r="I26" s="8">
        <v>546657.13199999998</v>
      </c>
      <c r="J26" s="8">
        <v>456443.897</v>
      </c>
      <c r="K26" s="12"/>
      <c r="L26" s="12"/>
      <c r="M26" s="12"/>
      <c r="N26" s="12"/>
      <c r="O26" s="34"/>
      <c r="P26" s="5">
        <f>AVERAGE(H26:O26)</f>
        <v>481708.79866666667</v>
      </c>
      <c r="Q26" s="5">
        <f t="shared" si="0"/>
        <v>56707.036635002878</v>
      </c>
      <c r="R26" s="5">
        <f>Q26/SQRT(COUNT(H26:O26))</f>
        <v>32739.822866164883</v>
      </c>
      <c r="S26" s="34">
        <f t="shared" si="2"/>
        <v>140879.45779310749</v>
      </c>
      <c r="T26" s="5">
        <f t="shared" ref="T26:U29" si="7">P26/10000</f>
        <v>48.170879866666667</v>
      </c>
      <c r="U26" s="5">
        <f t="shared" si="7"/>
        <v>5.6707036635002881</v>
      </c>
      <c r="V26" s="34">
        <f>S26/10000</f>
        <v>14.087945779310749</v>
      </c>
    </row>
    <row r="27" spans="1:24" s="6" customFormat="1" x14ac:dyDescent="0.3">
      <c r="A27" s="38" t="s">
        <v>11</v>
      </c>
      <c r="B27" s="38" t="s">
        <v>74</v>
      </c>
      <c r="C27" s="38" t="s">
        <v>99</v>
      </c>
      <c r="D27" s="38">
        <v>3</v>
      </c>
      <c r="E27" s="38" t="s">
        <v>168</v>
      </c>
      <c r="F27" s="18" t="s">
        <v>102</v>
      </c>
      <c r="G27" s="3">
        <v>0</v>
      </c>
      <c r="H27" s="8">
        <v>133975.42200000002</v>
      </c>
      <c r="I27" s="8">
        <v>94421.887000000002</v>
      </c>
      <c r="J27" s="8">
        <v>103384.75700000001</v>
      </c>
      <c r="K27" s="5"/>
      <c r="L27" s="5"/>
      <c r="M27" s="5"/>
      <c r="N27" s="5"/>
      <c r="O27" s="34"/>
      <c r="P27" s="5">
        <f>AVERAGE(H27:O27)</f>
        <v>110594.022</v>
      </c>
      <c r="Q27" s="5">
        <f t="shared" si="0"/>
        <v>20738.868318431229</v>
      </c>
      <c r="R27" s="5">
        <f>Q27/SQRT(COUNT(H27:O27))</f>
        <v>11973.591206334471</v>
      </c>
      <c r="S27" s="34">
        <f t="shared" si="2"/>
        <v>51522.36296085723</v>
      </c>
      <c r="T27" s="5">
        <f t="shared" si="7"/>
        <v>11.059402199999999</v>
      </c>
      <c r="U27" s="5">
        <f t="shared" si="7"/>
        <v>2.0738868318431227</v>
      </c>
      <c r="V27" s="34">
        <f>S27/10000</f>
        <v>5.1522362960857233</v>
      </c>
      <c r="W27" s="7"/>
      <c r="X27" s="7"/>
    </row>
    <row r="28" spans="1:24" s="6" customFormat="1" x14ac:dyDescent="0.3">
      <c r="A28" s="38" t="s">
        <v>11</v>
      </c>
      <c r="B28" s="38" t="s">
        <v>74</v>
      </c>
      <c r="C28" s="38" t="s">
        <v>99</v>
      </c>
      <c r="D28" s="38">
        <v>3</v>
      </c>
      <c r="E28" s="38" t="s">
        <v>168</v>
      </c>
      <c r="F28" s="19" t="s">
        <v>102</v>
      </c>
      <c r="G28" s="3">
        <v>1</v>
      </c>
      <c r="H28" s="8">
        <v>323169.91700000002</v>
      </c>
      <c r="I28" s="8">
        <v>337393.60200000001</v>
      </c>
      <c r="J28" s="8">
        <v>341485.34699999995</v>
      </c>
      <c r="K28" s="12"/>
      <c r="L28" s="12"/>
      <c r="M28" s="12"/>
      <c r="N28" s="12"/>
      <c r="O28" s="34"/>
      <c r="P28" s="5">
        <f>AVERAGE(H28:O28)</f>
        <v>334016.28866666666</v>
      </c>
      <c r="Q28" s="5">
        <f t="shared" si="0"/>
        <v>9613.4503709572364</v>
      </c>
      <c r="R28" s="5">
        <f>Q28/SQRT(COUNT(H28:O28))</f>
        <v>5550.3281595132685</v>
      </c>
      <c r="S28" s="34">
        <f t="shared" si="2"/>
        <v>23883.062070385593</v>
      </c>
      <c r="T28" s="5">
        <f t="shared" si="7"/>
        <v>33.401628866666663</v>
      </c>
      <c r="U28" s="5">
        <f t="shared" si="7"/>
        <v>0.96134503709572361</v>
      </c>
      <c r="V28" s="34">
        <f>S28/10000</f>
        <v>2.3883062070385592</v>
      </c>
    </row>
    <row r="29" spans="1:24" s="6" customFormat="1" x14ac:dyDescent="0.3">
      <c r="A29" s="38" t="s">
        <v>11</v>
      </c>
      <c r="B29" s="38" t="s">
        <v>74</v>
      </c>
      <c r="C29" s="38" t="s">
        <v>99</v>
      </c>
      <c r="D29" s="38">
        <v>3</v>
      </c>
      <c r="E29" s="38" t="s">
        <v>168</v>
      </c>
      <c r="F29" s="18" t="s">
        <v>102</v>
      </c>
      <c r="G29" s="3">
        <v>2</v>
      </c>
      <c r="H29" s="8">
        <v>296281.30699999997</v>
      </c>
      <c r="I29" s="8">
        <v>300762.74199999997</v>
      </c>
      <c r="J29" s="8">
        <v>255558.70199999999</v>
      </c>
      <c r="K29" s="12"/>
      <c r="L29" s="12"/>
      <c r="M29" s="12"/>
      <c r="N29" s="12"/>
      <c r="O29" s="34"/>
      <c r="P29" s="5">
        <f>AVERAGE(H29:O29)</f>
        <v>284200.91699999996</v>
      </c>
      <c r="Q29" s="5">
        <f t="shared" si="0"/>
        <v>24905.88635231588</v>
      </c>
      <c r="R29" s="5">
        <f>Q29/SQRT(COUNT(H29:O29))</f>
        <v>14379.4201899158</v>
      </c>
      <c r="S29" s="34">
        <f t="shared" si="2"/>
        <v>61874.645077207686</v>
      </c>
      <c r="T29" s="5">
        <f t="shared" si="7"/>
        <v>28.420091699999997</v>
      </c>
      <c r="U29" s="5">
        <f t="shared" si="7"/>
        <v>2.490588635231588</v>
      </c>
      <c r="V29" s="34">
        <f>S29/10000</f>
        <v>6.1874645077207688</v>
      </c>
    </row>
    <row r="30" spans="1:24" x14ac:dyDescent="0.3">
      <c r="A30" s="38" t="s">
        <v>11</v>
      </c>
      <c r="B30" s="38" t="s">
        <v>74</v>
      </c>
      <c r="C30" s="38" t="s">
        <v>99</v>
      </c>
      <c r="D30" s="38">
        <v>3</v>
      </c>
      <c r="E30" s="38" t="s">
        <v>168</v>
      </c>
      <c r="F30" s="19" t="s">
        <v>102</v>
      </c>
      <c r="G30" s="3">
        <v>3</v>
      </c>
      <c r="H30" s="8"/>
      <c r="I30" s="8"/>
      <c r="J30" s="8"/>
      <c r="K30" s="12"/>
      <c r="L30" s="12"/>
      <c r="M30" s="12"/>
      <c r="N30" s="12"/>
      <c r="O30" s="34"/>
      <c r="P30" s="5"/>
      <c r="Q30" s="5"/>
      <c r="R30" s="5"/>
      <c r="S30" s="34"/>
      <c r="T30" s="5"/>
      <c r="U30" s="5"/>
      <c r="V30" s="34"/>
      <c r="W30" s="6"/>
      <c r="X30" s="6"/>
    </row>
    <row r="31" spans="1:24" x14ac:dyDescent="0.3">
      <c r="A31" s="38" t="s">
        <v>11</v>
      </c>
      <c r="B31" s="38" t="s">
        <v>74</v>
      </c>
      <c r="C31" s="38" t="s">
        <v>99</v>
      </c>
      <c r="D31" s="38">
        <v>3</v>
      </c>
      <c r="E31" s="38" t="s">
        <v>168</v>
      </c>
      <c r="F31" s="18" t="s">
        <v>102</v>
      </c>
      <c r="G31" s="3">
        <v>4</v>
      </c>
      <c r="H31" s="8">
        <v>2587463.662</v>
      </c>
      <c r="I31" s="8">
        <v>2686444.9220000003</v>
      </c>
      <c r="J31" s="8">
        <v>2771007.6520000002</v>
      </c>
      <c r="K31" s="12"/>
      <c r="L31" s="12"/>
      <c r="M31" s="12"/>
      <c r="N31" s="12"/>
      <c r="O31" s="34"/>
      <c r="P31" s="5">
        <f>AVERAGE(H31:O31)</f>
        <v>2681638.745333334</v>
      </c>
      <c r="Q31" s="5">
        <f t="shared" si="0"/>
        <v>91866.335329616006</v>
      </c>
      <c r="R31" s="5">
        <f>Q31/SQRT(COUNT(H31:O31))</f>
        <v>53039.053432018234</v>
      </c>
      <c r="S31" s="34">
        <f t="shared" si="2"/>
        <v>228227.04691797445</v>
      </c>
      <c r="T31" s="5">
        <f t="shared" ref="T31:U34" si="8">P31/10000</f>
        <v>268.1638745333334</v>
      </c>
      <c r="U31" s="5">
        <f t="shared" si="8"/>
        <v>9.1866335329616007</v>
      </c>
      <c r="V31" s="34">
        <f>S31/10000</f>
        <v>22.822704691797444</v>
      </c>
      <c r="W31" s="6"/>
      <c r="X31" s="6"/>
    </row>
    <row r="32" spans="1:24" s="6" customFormat="1" x14ac:dyDescent="0.3">
      <c r="A32" s="38" t="s">
        <v>11</v>
      </c>
      <c r="B32" s="38" t="s">
        <v>76</v>
      </c>
      <c r="C32" s="38" t="s">
        <v>100</v>
      </c>
      <c r="D32" s="38">
        <v>3</v>
      </c>
      <c r="E32" s="38" t="s">
        <v>168</v>
      </c>
      <c r="F32" s="18" t="s">
        <v>101</v>
      </c>
      <c r="G32" s="3">
        <v>0</v>
      </c>
      <c r="H32" s="8">
        <v>132416.66200000001</v>
      </c>
      <c r="I32" s="8">
        <v>103189.91200000001</v>
      </c>
      <c r="J32" s="8">
        <v>126571.31200000002</v>
      </c>
      <c r="K32" s="12"/>
      <c r="L32" s="12"/>
      <c r="M32" s="12"/>
      <c r="N32" s="12"/>
      <c r="O32" s="34"/>
      <c r="P32" s="5">
        <f>AVERAGE(H32:O32)</f>
        <v>120725.96200000001</v>
      </c>
      <c r="Q32" s="5">
        <f t="shared" si="0"/>
        <v>15465.342426131469</v>
      </c>
      <c r="R32" s="5">
        <f>Q32/SQRT(COUNT(H32:O32))</f>
        <v>8928.9196128367439</v>
      </c>
      <c r="S32" s="34">
        <f t="shared" si="2"/>
        <v>38421.141094036509</v>
      </c>
      <c r="T32" s="5">
        <f t="shared" si="8"/>
        <v>12.072596200000001</v>
      </c>
      <c r="U32" s="5">
        <f t="shared" si="8"/>
        <v>1.5465342426131468</v>
      </c>
      <c r="V32" s="34">
        <f>S32/10000</f>
        <v>3.8421141094036511</v>
      </c>
    </row>
    <row r="33" spans="1:24" s="6" customFormat="1" x14ac:dyDescent="0.3">
      <c r="A33" s="38" t="s">
        <v>11</v>
      </c>
      <c r="B33" s="38" t="s">
        <v>76</v>
      </c>
      <c r="C33" s="35" t="s">
        <v>100</v>
      </c>
      <c r="D33" s="35">
        <v>3</v>
      </c>
      <c r="E33" s="38" t="s">
        <v>168</v>
      </c>
      <c r="F33" s="19" t="s">
        <v>101</v>
      </c>
      <c r="G33" s="3">
        <v>1</v>
      </c>
      <c r="H33" s="8">
        <v>153265.07699999999</v>
      </c>
      <c r="I33" s="8">
        <v>148588.79700000002</v>
      </c>
      <c r="J33" s="8">
        <v>169437.212</v>
      </c>
      <c r="K33" s="12"/>
      <c r="L33" s="12"/>
      <c r="M33" s="12"/>
      <c r="N33" s="12"/>
      <c r="O33" s="34"/>
      <c r="P33" s="5">
        <f>AVERAGE(H33:O33)</f>
        <v>157097.02866666668</v>
      </c>
      <c r="Q33" s="5">
        <f t="shared" si="0"/>
        <v>10939.697993308964</v>
      </c>
      <c r="R33" s="5">
        <f>Q33/SQRT(COUNT(H33:O33))</f>
        <v>6316.0375812901393</v>
      </c>
      <c r="S33" s="34">
        <f t="shared" si="2"/>
        <v>27177.909712291468</v>
      </c>
      <c r="T33" s="5">
        <f t="shared" si="8"/>
        <v>15.709702866666667</v>
      </c>
      <c r="U33" s="5">
        <f t="shared" si="8"/>
        <v>1.0939697993308963</v>
      </c>
      <c r="V33" s="34">
        <f>S33/10000</f>
        <v>2.7177909712291468</v>
      </c>
      <c r="W33" s="7"/>
      <c r="X33" s="7"/>
    </row>
    <row r="34" spans="1:24" s="6" customFormat="1" x14ac:dyDescent="0.3">
      <c r="A34" s="38" t="s">
        <v>11</v>
      </c>
      <c r="B34" s="38" t="s">
        <v>76</v>
      </c>
      <c r="C34" s="35" t="s">
        <v>100</v>
      </c>
      <c r="D34" s="35">
        <v>3</v>
      </c>
      <c r="E34" s="38" t="s">
        <v>168</v>
      </c>
      <c r="F34" s="18" t="s">
        <v>101</v>
      </c>
      <c r="G34" s="3">
        <v>2</v>
      </c>
      <c r="H34" s="8">
        <v>260040.13699999999</v>
      </c>
      <c r="I34" s="8">
        <v>276796.80700000003</v>
      </c>
      <c r="J34" s="8">
        <v>268808.16199999995</v>
      </c>
      <c r="K34" s="12"/>
      <c r="L34" s="12"/>
      <c r="M34" s="12"/>
      <c r="N34" s="12"/>
      <c r="O34" s="34"/>
      <c r="P34" s="5">
        <f>AVERAGE(H34:O34)</f>
        <v>268548.36866666662</v>
      </c>
      <c r="Q34" s="5">
        <f t="shared" si="0"/>
        <v>8381.3553083173047</v>
      </c>
      <c r="R34" s="5">
        <f>Q34/SQRT(COUNT(H34:O34))</f>
        <v>4838.9777434308953</v>
      </c>
      <c r="S34" s="34">
        <f t="shared" si="2"/>
        <v>20822.121229983142</v>
      </c>
      <c r="T34" s="5">
        <f t="shared" si="8"/>
        <v>26.854836866666663</v>
      </c>
      <c r="U34" s="5">
        <f t="shared" si="8"/>
        <v>0.83813553083173042</v>
      </c>
      <c r="V34" s="34">
        <f>S34/10000</f>
        <v>2.0822121229983144</v>
      </c>
      <c r="W34" s="7"/>
      <c r="X34" s="7"/>
    </row>
    <row r="35" spans="1:24" s="6" customFormat="1" x14ac:dyDescent="0.3">
      <c r="A35" s="38" t="s">
        <v>11</v>
      </c>
      <c r="B35" s="38" t="s">
        <v>76</v>
      </c>
      <c r="C35" s="35" t="s">
        <v>100</v>
      </c>
      <c r="D35" s="35">
        <v>3</v>
      </c>
      <c r="E35" s="38" t="s">
        <v>168</v>
      </c>
      <c r="F35" s="19" t="s">
        <v>101</v>
      </c>
      <c r="G35" s="3">
        <v>3</v>
      </c>
      <c r="H35" s="8"/>
      <c r="I35" s="8"/>
      <c r="J35" s="8"/>
      <c r="K35" s="12"/>
      <c r="L35" s="12"/>
      <c r="M35" s="12"/>
      <c r="N35" s="12"/>
      <c r="O35" s="34"/>
      <c r="P35" s="5"/>
      <c r="Q35" s="5"/>
      <c r="R35" s="5"/>
      <c r="S35" s="34"/>
      <c r="T35" s="5"/>
      <c r="U35" s="5"/>
      <c r="V35" s="34"/>
    </row>
    <row r="36" spans="1:24" s="6" customFormat="1" x14ac:dyDescent="0.3">
      <c r="A36" s="38" t="s">
        <v>11</v>
      </c>
      <c r="B36" s="38" t="s">
        <v>76</v>
      </c>
      <c r="C36" s="35" t="s">
        <v>100</v>
      </c>
      <c r="D36" s="35">
        <v>3</v>
      </c>
      <c r="E36" s="38" t="s">
        <v>168</v>
      </c>
      <c r="F36" s="18" t="s">
        <v>101</v>
      </c>
      <c r="G36" s="3">
        <v>4</v>
      </c>
      <c r="H36" s="8">
        <v>517625.22700000001</v>
      </c>
      <c r="I36" s="8">
        <v>548215.89199999999</v>
      </c>
      <c r="J36" s="8">
        <v>540422.09199999995</v>
      </c>
      <c r="K36" s="5"/>
      <c r="L36" s="5"/>
      <c r="M36" s="5"/>
      <c r="N36" s="5"/>
      <c r="O36" s="34"/>
      <c r="P36" s="5">
        <f>AVERAGE(H36:O36)</f>
        <v>535421.07033333334</v>
      </c>
      <c r="Q36" s="5">
        <f t="shared" si="0"/>
        <v>15896.693353286013</v>
      </c>
      <c r="R36" s="5">
        <f>Q36/SQRT(COUNT(H36:O36))</f>
        <v>9177.9601867446145</v>
      </c>
      <c r="S36" s="34">
        <f t="shared" si="2"/>
        <v>39492.762683562076</v>
      </c>
      <c r="T36" s="5">
        <f t="shared" ref="T36:U39" si="9">P36/10000</f>
        <v>53.54210703333333</v>
      </c>
      <c r="U36" s="5">
        <f t="shared" si="9"/>
        <v>1.5896693353286013</v>
      </c>
      <c r="V36" s="34">
        <f>S36/10000</f>
        <v>3.9492762683562077</v>
      </c>
      <c r="W36" s="7"/>
      <c r="X36" s="7"/>
    </row>
    <row r="37" spans="1:24" x14ac:dyDescent="0.3">
      <c r="A37" s="38" t="s">
        <v>11</v>
      </c>
      <c r="B37" s="38" t="s">
        <v>103</v>
      </c>
      <c r="C37" s="35" t="s">
        <v>100</v>
      </c>
      <c r="D37" s="35">
        <v>3</v>
      </c>
      <c r="E37" s="38" t="s">
        <v>168</v>
      </c>
      <c r="F37" s="18" t="s">
        <v>102</v>
      </c>
      <c r="G37" s="3">
        <v>0</v>
      </c>
      <c r="H37" s="8">
        <v>119946.58200000002</v>
      </c>
      <c r="I37" s="8">
        <v>113516.697</v>
      </c>
      <c r="J37" s="8">
        <v>120141.427</v>
      </c>
      <c r="K37" s="12"/>
      <c r="L37" s="12"/>
      <c r="M37" s="12"/>
      <c r="N37" s="12"/>
      <c r="O37" s="34"/>
      <c r="P37" s="5">
        <f>AVERAGE(H37:O37)</f>
        <v>117868.23533333333</v>
      </c>
      <c r="Q37" s="5">
        <f t="shared" si="0"/>
        <v>3769.8017909909236</v>
      </c>
      <c r="R37" s="5">
        <f>Q37/SQRT(COUNT(H37:O37))</f>
        <v>2176.4960788201433</v>
      </c>
      <c r="S37" s="34">
        <f t="shared" si="2"/>
        <v>9365.4626271630768</v>
      </c>
      <c r="T37" s="5">
        <f t="shared" si="9"/>
        <v>11.786823533333333</v>
      </c>
      <c r="U37" s="5">
        <f t="shared" si="9"/>
        <v>0.37698017909909237</v>
      </c>
      <c r="V37" s="34">
        <f>S37/10000</f>
        <v>0.9365462627163077</v>
      </c>
      <c r="W37" s="6"/>
      <c r="X37" s="6"/>
    </row>
    <row r="38" spans="1:24" s="6" customFormat="1" x14ac:dyDescent="0.3">
      <c r="A38" s="38" t="s">
        <v>11</v>
      </c>
      <c r="B38" s="38" t="s">
        <v>103</v>
      </c>
      <c r="C38" s="35" t="s">
        <v>100</v>
      </c>
      <c r="D38" s="35">
        <v>3</v>
      </c>
      <c r="E38" s="38" t="s">
        <v>168</v>
      </c>
      <c r="F38" s="19" t="s">
        <v>102</v>
      </c>
      <c r="G38" s="3">
        <v>1</v>
      </c>
      <c r="H38" s="8">
        <v>383571.86699999997</v>
      </c>
      <c r="I38" s="8">
        <v>370517.25199999998</v>
      </c>
      <c r="J38" s="8">
        <v>381038.88199999998</v>
      </c>
      <c r="K38" s="5"/>
      <c r="L38" s="5"/>
      <c r="M38" s="5"/>
      <c r="N38" s="5"/>
      <c r="O38" s="34"/>
      <c r="P38" s="5">
        <f>AVERAGE(H38:O38)</f>
        <v>378376.00033333333</v>
      </c>
      <c r="Q38" s="5">
        <f t="shared" si="0"/>
        <v>6922.7124219888192</v>
      </c>
      <c r="R38" s="5">
        <f>Q38/SQRT(COUNT(H38:O38))</f>
        <v>3996.8298803576113</v>
      </c>
      <c r="S38" s="34">
        <f t="shared" si="2"/>
        <v>17198.358975178802</v>
      </c>
      <c r="T38" s="5">
        <f t="shared" si="9"/>
        <v>37.837600033333331</v>
      </c>
      <c r="U38" s="5">
        <f t="shared" si="9"/>
        <v>0.69227124219888192</v>
      </c>
      <c r="V38" s="34">
        <f>S38/10000</f>
        <v>1.7198358975178802</v>
      </c>
    </row>
    <row r="39" spans="1:24" s="6" customFormat="1" x14ac:dyDescent="0.3">
      <c r="A39" s="38" t="s">
        <v>11</v>
      </c>
      <c r="B39" s="38" t="s">
        <v>103</v>
      </c>
      <c r="C39" s="35" t="s">
        <v>100</v>
      </c>
      <c r="D39" s="35">
        <v>3</v>
      </c>
      <c r="E39" s="38" t="s">
        <v>168</v>
      </c>
      <c r="F39" s="18" t="s">
        <v>102</v>
      </c>
      <c r="G39" s="3">
        <v>2</v>
      </c>
      <c r="H39" s="8">
        <v>2127434.6170000001</v>
      </c>
      <c r="I39" s="8">
        <v>2411128.9369999999</v>
      </c>
      <c r="J39" s="8">
        <v>2331632.1770000001</v>
      </c>
      <c r="K39" s="12"/>
      <c r="L39" s="12"/>
      <c r="M39" s="12"/>
      <c r="N39" s="12"/>
      <c r="O39" s="34"/>
      <c r="P39" s="5">
        <f>AVERAGE(H39:O39)</f>
        <v>2290065.2436666666</v>
      </c>
      <c r="Q39" s="5">
        <f t="shared" si="0"/>
        <v>146343.68541252101</v>
      </c>
      <c r="R39" s="5">
        <f>Q39/SQRT(COUNT(H39:O39))</f>
        <v>84491.566167120924</v>
      </c>
      <c r="S39" s="34">
        <f t="shared" si="2"/>
        <v>363567.2092171213</v>
      </c>
      <c r="T39" s="5">
        <f t="shared" si="9"/>
        <v>229.00652436666667</v>
      </c>
      <c r="U39" s="5">
        <f t="shared" si="9"/>
        <v>14.634368541252101</v>
      </c>
      <c r="V39" s="34">
        <f>S39/10000</f>
        <v>36.356720921712132</v>
      </c>
    </row>
    <row r="40" spans="1:24" s="6" customFormat="1" x14ac:dyDescent="0.3">
      <c r="A40" s="38" t="s">
        <v>11</v>
      </c>
      <c r="B40" s="38" t="s">
        <v>103</v>
      </c>
      <c r="C40" s="35" t="s">
        <v>100</v>
      </c>
      <c r="D40" s="35">
        <v>3</v>
      </c>
      <c r="E40" s="38" t="s">
        <v>168</v>
      </c>
      <c r="F40" s="19" t="s">
        <v>102</v>
      </c>
      <c r="G40" s="3">
        <v>3</v>
      </c>
      <c r="H40" s="8"/>
      <c r="I40" s="8"/>
      <c r="J40" s="8"/>
      <c r="K40" s="12"/>
      <c r="L40" s="12"/>
      <c r="M40" s="12"/>
      <c r="N40" s="12"/>
      <c r="O40" s="34"/>
      <c r="P40" s="5"/>
      <c r="Q40" s="5"/>
      <c r="R40" s="5"/>
      <c r="S40" s="34"/>
      <c r="T40" s="5"/>
      <c r="U40" s="5"/>
      <c r="V40" s="34"/>
    </row>
    <row r="41" spans="1:24" s="6" customFormat="1" x14ac:dyDescent="0.3">
      <c r="A41" s="38" t="s">
        <v>11</v>
      </c>
      <c r="B41" s="38" t="s">
        <v>103</v>
      </c>
      <c r="C41" s="35" t="s">
        <v>100</v>
      </c>
      <c r="D41" s="35">
        <v>3</v>
      </c>
      <c r="E41" s="38" t="s">
        <v>168</v>
      </c>
      <c r="F41" s="18" t="s">
        <v>102</v>
      </c>
      <c r="G41" s="3">
        <v>4</v>
      </c>
      <c r="H41" s="8">
        <v>9649620.686999999</v>
      </c>
      <c r="I41" s="8">
        <v>10031322.041999999</v>
      </c>
      <c r="J41" s="8">
        <v>9005463.1169999987</v>
      </c>
      <c r="K41" s="12"/>
      <c r="L41" s="12"/>
      <c r="M41" s="12"/>
      <c r="N41" s="12"/>
      <c r="O41" s="34"/>
      <c r="P41" s="5">
        <f t="shared" ref="P41:P72" si="10">AVERAGE(H41:O41)</f>
        <v>9562135.2819999997</v>
      </c>
      <c r="Q41" s="5">
        <f>_xlfn.STDEV.S(H41:O41)</f>
        <v>518494.84622949705</v>
      </c>
      <c r="R41" s="5">
        <f t="shared" ref="R41:R72" si="11">Q41/SQRT(COUNT(H41:O41))</f>
        <v>299353.13904403377</v>
      </c>
      <c r="S41" s="34">
        <f t="shared" si="2"/>
        <v>1288116.5573064773</v>
      </c>
      <c r="T41" s="5">
        <f t="shared" ref="T41:T72" si="12">P41/10000</f>
        <v>956.21352819999993</v>
      </c>
      <c r="U41" s="5">
        <f t="shared" ref="U41:U72" si="13">Q41/10000</f>
        <v>51.849484622949703</v>
      </c>
      <c r="V41" s="34">
        <f t="shared" ref="V41:V72" si="14">S41/10000</f>
        <v>128.81165573064774</v>
      </c>
    </row>
    <row r="42" spans="1:24" s="6" customFormat="1" ht="15" x14ac:dyDescent="0.3">
      <c r="A42" s="38" t="s">
        <v>20</v>
      </c>
      <c r="B42" s="38" t="s">
        <v>79</v>
      </c>
      <c r="C42" s="38" t="s">
        <v>99</v>
      </c>
      <c r="D42" s="38">
        <v>3</v>
      </c>
      <c r="E42" s="35" t="s">
        <v>169</v>
      </c>
      <c r="F42" s="18" t="s">
        <v>104</v>
      </c>
      <c r="G42" s="3">
        <v>0</v>
      </c>
      <c r="H42" s="8">
        <v>88493.549999999988</v>
      </c>
      <c r="I42" s="8">
        <v>82144.675000000003</v>
      </c>
      <c r="J42" s="8">
        <v>96991.275000000009</v>
      </c>
      <c r="K42" s="14"/>
      <c r="L42" s="10"/>
      <c r="M42" s="10"/>
      <c r="N42" s="10"/>
      <c r="O42" s="39"/>
      <c r="P42" s="5">
        <f t="shared" si="10"/>
        <v>89209.833333333328</v>
      </c>
      <c r="Q42" s="5">
        <f>_xlfn.STDEV.P(H42:O42)</f>
        <v>6082.2243327151509</v>
      </c>
      <c r="R42" s="5">
        <f t="shared" si="11"/>
        <v>3511.5738557647846</v>
      </c>
      <c r="S42" s="34">
        <f t="shared" si="2"/>
        <v>15110.302301355869</v>
      </c>
      <c r="T42" s="5">
        <f t="shared" si="12"/>
        <v>8.9209833333333322</v>
      </c>
      <c r="U42" s="5">
        <f t="shared" si="13"/>
        <v>0.60822243327151504</v>
      </c>
      <c r="V42" s="34">
        <f t="shared" si="14"/>
        <v>1.5110302301355869</v>
      </c>
      <c r="W42" s="7"/>
      <c r="X42" s="7"/>
    </row>
    <row r="43" spans="1:24" ht="15" x14ac:dyDescent="0.3">
      <c r="A43" s="38" t="s">
        <v>20</v>
      </c>
      <c r="B43" s="38" t="s">
        <v>79</v>
      </c>
      <c r="C43" s="38" t="s">
        <v>99</v>
      </c>
      <c r="D43" s="38">
        <v>3</v>
      </c>
      <c r="E43" s="35" t="s">
        <v>169</v>
      </c>
      <c r="F43" s="18" t="s">
        <v>104</v>
      </c>
      <c r="G43" s="3">
        <v>1</v>
      </c>
      <c r="H43" s="8">
        <v>54307.3</v>
      </c>
      <c r="I43" s="8">
        <v>9279.125</v>
      </c>
      <c r="J43" s="8">
        <v>8204.7000000000007</v>
      </c>
      <c r="K43" s="14"/>
      <c r="P43" s="5">
        <f t="shared" si="10"/>
        <v>23930.375</v>
      </c>
      <c r="Q43" s="5">
        <f t="shared" ref="Q43:Q72" si="15">_xlfn.STDEV.P(H43:O43)</f>
        <v>21484.207791024477</v>
      </c>
      <c r="R43" s="5">
        <f t="shared" si="11"/>
        <v>12403.913151473838</v>
      </c>
      <c r="S43" s="34">
        <f t="shared" si="2"/>
        <v>53374.038290791927</v>
      </c>
      <c r="T43" s="5">
        <f t="shared" si="12"/>
        <v>2.3930375000000002</v>
      </c>
      <c r="U43" s="5">
        <f t="shared" si="13"/>
        <v>2.1484207791024477</v>
      </c>
      <c r="V43" s="34">
        <f t="shared" si="14"/>
        <v>5.337403829079193</v>
      </c>
      <c r="W43" s="6"/>
      <c r="X43" s="6"/>
    </row>
    <row r="44" spans="1:24" ht="15" x14ac:dyDescent="0.3">
      <c r="A44" s="38" t="s">
        <v>20</v>
      </c>
      <c r="B44" s="38" t="s">
        <v>79</v>
      </c>
      <c r="C44" s="38" t="s">
        <v>99</v>
      </c>
      <c r="D44" s="38">
        <v>3</v>
      </c>
      <c r="E44" s="35" t="s">
        <v>169</v>
      </c>
      <c r="F44" s="18" t="s">
        <v>104</v>
      </c>
      <c r="G44" s="3">
        <v>2</v>
      </c>
      <c r="H44" s="8">
        <v>13772.174999999999</v>
      </c>
      <c r="I44" s="8">
        <v>2051.1750000000002</v>
      </c>
      <c r="J44" s="8">
        <v>1855.825</v>
      </c>
      <c r="K44" s="14"/>
      <c r="P44" s="5">
        <f t="shared" si="10"/>
        <v>5893.0583333333334</v>
      </c>
      <c r="Q44" s="5">
        <f t="shared" si="15"/>
        <v>5571.9475943236293</v>
      </c>
      <c r="R44" s="5">
        <f t="shared" si="11"/>
        <v>3216.9654434932354</v>
      </c>
      <c r="S44" s="34">
        <f t="shared" si="2"/>
        <v>13842.602303351392</v>
      </c>
      <c r="T44" s="5">
        <f t="shared" si="12"/>
        <v>0.58930583333333331</v>
      </c>
      <c r="U44" s="5">
        <f t="shared" si="13"/>
        <v>0.55719475943236296</v>
      </c>
      <c r="V44" s="34">
        <f t="shared" si="14"/>
        <v>1.3842602303351392</v>
      </c>
      <c r="W44" s="6"/>
      <c r="X44" s="6"/>
    </row>
    <row r="45" spans="1:24" s="6" customFormat="1" ht="15" x14ac:dyDescent="0.3">
      <c r="A45" s="38" t="s">
        <v>20</v>
      </c>
      <c r="B45" s="38" t="s">
        <v>79</v>
      </c>
      <c r="C45" s="38" t="s">
        <v>99</v>
      </c>
      <c r="D45" s="38">
        <v>3</v>
      </c>
      <c r="E45" s="35" t="s">
        <v>169</v>
      </c>
      <c r="F45" s="18" t="s">
        <v>104</v>
      </c>
      <c r="G45" s="3">
        <v>3</v>
      </c>
      <c r="H45" s="8">
        <v>23539.675000000003</v>
      </c>
      <c r="I45" s="8">
        <v>1953.5</v>
      </c>
      <c r="J45" s="8">
        <v>3711.65</v>
      </c>
      <c r="K45" s="14"/>
      <c r="L45" s="10"/>
      <c r="M45" s="10"/>
      <c r="N45" s="10"/>
      <c r="O45" s="39"/>
      <c r="P45" s="5">
        <f t="shared" si="10"/>
        <v>9734.9416666666675</v>
      </c>
      <c r="Q45" s="5">
        <f t="shared" si="15"/>
        <v>9787.7736542061612</v>
      </c>
      <c r="R45" s="5">
        <f t="shared" si="11"/>
        <v>5650.9737540230544</v>
      </c>
      <c r="S45" s="34">
        <f t="shared" si="2"/>
        <v>24316.140063561204</v>
      </c>
      <c r="T45" s="5">
        <f t="shared" si="12"/>
        <v>0.97349416666666677</v>
      </c>
      <c r="U45" s="5">
        <f t="shared" si="13"/>
        <v>0.97877736542061611</v>
      </c>
      <c r="V45" s="34">
        <f t="shared" si="14"/>
        <v>2.4316140063561202</v>
      </c>
    </row>
    <row r="46" spans="1:24" s="6" customFormat="1" ht="15" x14ac:dyDescent="0.3">
      <c r="A46" s="38" t="s">
        <v>20</v>
      </c>
      <c r="B46" s="38" t="s">
        <v>79</v>
      </c>
      <c r="C46" s="38" t="s">
        <v>99</v>
      </c>
      <c r="D46" s="38">
        <v>3</v>
      </c>
      <c r="E46" s="35" t="s">
        <v>169</v>
      </c>
      <c r="F46" s="18" t="s">
        <v>104</v>
      </c>
      <c r="G46" s="3">
        <v>4</v>
      </c>
      <c r="H46" s="8"/>
      <c r="I46" s="8"/>
      <c r="J46" s="8"/>
      <c r="K46" s="14"/>
      <c r="L46" s="10"/>
      <c r="M46" s="10"/>
      <c r="N46" s="10"/>
      <c r="O46" s="39"/>
      <c r="P46" s="5"/>
      <c r="Q46" s="5"/>
      <c r="R46" s="5"/>
      <c r="S46" s="34"/>
      <c r="T46" s="5"/>
      <c r="U46" s="5"/>
      <c r="V46" s="34"/>
    </row>
    <row r="47" spans="1:24" s="6" customFormat="1" ht="15" x14ac:dyDescent="0.3">
      <c r="A47" s="38" t="s">
        <v>20</v>
      </c>
      <c r="B47" s="38" t="s">
        <v>79</v>
      </c>
      <c r="C47" s="38" t="s">
        <v>99</v>
      </c>
      <c r="D47" s="38">
        <v>3</v>
      </c>
      <c r="E47" s="35" t="s">
        <v>169</v>
      </c>
      <c r="F47" s="18" t="s">
        <v>104</v>
      </c>
      <c r="G47" s="3">
        <v>5</v>
      </c>
      <c r="H47" s="8">
        <v>34967.65</v>
      </c>
      <c r="I47" s="8">
        <v>10158.200000000001</v>
      </c>
      <c r="J47" s="8">
        <v>2539.5500000000002</v>
      </c>
      <c r="K47" s="14"/>
      <c r="L47" s="10"/>
      <c r="M47" s="10"/>
      <c r="N47" s="10"/>
      <c r="O47" s="39"/>
      <c r="P47" s="5">
        <f t="shared" si="10"/>
        <v>15888.466666666669</v>
      </c>
      <c r="Q47" s="5">
        <f t="shared" si="15"/>
        <v>13844.912048735527</v>
      </c>
      <c r="R47" s="5">
        <f t="shared" si="11"/>
        <v>7993.3636982441503</v>
      </c>
      <c r="S47" s="34">
        <f t="shared" si="2"/>
        <v>34395.443993544577</v>
      </c>
      <c r="T47" s="5">
        <f t="shared" si="12"/>
        <v>1.588846666666667</v>
      </c>
      <c r="U47" s="5">
        <f t="shared" si="13"/>
        <v>1.3844912048735527</v>
      </c>
      <c r="V47" s="34">
        <f t="shared" si="14"/>
        <v>3.4395443993544577</v>
      </c>
    </row>
    <row r="48" spans="1:24" s="6" customFormat="1" ht="15" x14ac:dyDescent="0.3">
      <c r="A48" s="38" t="s">
        <v>20</v>
      </c>
      <c r="B48" s="38" t="s">
        <v>77</v>
      </c>
      <c r="C48" s="38" t="s">
        <v>99</v>
      </c>
      <c r="D48" s="38">
        <v>3</v>
      </c>
      <c r="E48" s="35" t="s">
        <v>169</v>
      </c>
      <c r="F48" s="18" t="s">
        <v>105</v>
      </c>
      <c r="G48" s="3">
        <v>0</v>
      </c>
      <c r="H48" s="8">
        <v>213517.55000000002</v>
      </c>
      <c r="I48" s="8">
        <v>224554.82500000001</v>
      </c>
      <c r="J48" s="8">
        <v>215373.375</v>
      </c>
      <c r="K48" s="14"/>
      <c r="L48" s="10"/>
      <c r="M48" s="10"/>
      <c r="N48" s="10"/>
      <c r="O48" s="39"/>
      <c r="P48" s="5">
        <f t="shared" si="10"/>
        <v>217815.25</v>
      </c>
      <c r="Q48" s="5">
        <f t="shared" si="15"/>
        <v>4825.4481652398536</v>
      </c>
      <c r="R48" s="5">
        <f t="shared" si="11"/>
        <v>2785.9737971618156</v>
      </c>
      <c r="S48" s="34">
        <f t="shared" si="2"/>
        <v>11988.045249187293</v>
      </c>
      <c r="T48" s="5">
        <f t="shared" si="12"/>
        <v>21.781524999999998</v>
      </c>
      <c r="U48" s="5">
        <f t="shared" si="13"/>
        <v>0.48254481652398534</v>
      </c>
      <c r="V48" s="34">
        <f t="shared" si="14"/>
        <v>1.1988045249187294</v>
      </c>
    </row>
    <row r="49" spans="1:24" s="6" customFormat="1" ht="15" x14ac:dyDescent="0.3">
      <c r="A49" s="38" t="s">
        <v>20</v>
      </c>
      <c r="B49" s="38" t="s">
        <v>77</v>
      </c>
      <c r="C49" s="38" t="s">
        <v>99</v>
      </c>
      <c r="D49" s="38">
        <v>3</v>
      </c>
      <c r="E49" s="35" t="s">
        <v>169</v>
      </c>
      <c r="F49" s="18" t="s">
        <v>105</v>
      </c>
      <c r="G49" s="3">
        <v>1</v>
      </c>
      <c r="H49" s="8">
        <v>54991.025000000001</v>
      </c>
      <c r="I49" s="8">
        <v>33795.549999999996</v>
      </c>
      <c r="J49" s="8">
        <v>33404.85</v>
      </c>
      <c r="K49" s="14"/>
      <c r="L49" s="10"/>
      <c r="M49" s="10"/>
      <c r="N49" s="10"/>
      <c r="O49" s="39"/>
      <c r="P49" s="5">
        <f t="shared" si="10"/>
        <v>40730.474999999999</v>
      </c>
      <c r="Q49" s="5">
        <f t="shared" si="15"/>
        <v>10084.993020965198</v>
      </c>
      <c r="R49" s="5">
        <f t="shared" si="11"/>
        <v>5822.5734354297547</v>
      </c>
      <c r="S49" s="34">
        <f t="shared" si="2"/>
        <v>25054.533492654235</v>
      </c>
      <c r="T49" s="5">
        <f t="shared" si="12"/>
        <v>4.0730474999999995</v>
      </c>
      <c r="U49" s="5">
        <f t="shared" si="13"/>
        <v>1.0084993020965198</v>
      </c>
      <c r="V49" s="34">
        <f t="shared" si="14"/>
        <v>2.5054533492654234</v>
      </c>
    </row>
    <row r="50" spans="1:24" ht="15" x14ac:dyDescent="0.3">
      <c r="A50" s="38" t="s">
        <v>20</v>
      </c>
      <c r="B50" s="38" t="s">
        <v>77</v>
      </c>
      <c r="C50" s="38" t="s">
        <v>99</v>
      </c>
      <c r="D50" s="38">
        <v>3</v>
      </c>
      <c r="E50" s="35" t="s">
        <v>169</v>
      </c>
      <c r="F50" s="18" t="s">
        <v>105</v>
      </c>
      <c r="G50" s="3">
        <v>2</v>
      </c>
      <c r="H50" s="8">
        <v>31939.724999999999</v>
      </c>
      <c r="I50" s="8">
        <v>39558.375</v>
      </c>
      <c r="J50" s="8">
        <v>28911.8</v>
      </c>
      <c r="K50" s="14"/>
      <c r="P50" s="5">
        <f t="shared" si="10"/>
        <v>33469.966666666667</v>
      </c>
      <c r="Q50" s="5">
        <f t="shared" si="15"/>
        <v>4479.1085032967758</v>
      </c>
      <c r="R50" s="5">
        <f t="shared" si="11"/>
        <v>2586.0145001079354</v>
      </c>
      <c r="S50" s="34">
        <f t="shared" si="2"/>
        <v>11127.620393964446</v>
      </c>
      <c r="T50" s="5">
        <f t="shared" si="12"/>
        <v>3.3469966666666666</v>
      </c>
      <c r="U50" s="5">
        <f t="shared" si="13"/>
        <v>0.44791085032967759</v>
      </c>
      <c r="V50" s="34">
        <f t="shared" si="14"/>
        <v>1.1127620393964446</v>
      </c>
    </row>
    <row r="51" spans="1:24" ht="15" x14ac:dyDescent="0.3">
      <c r="A51" s="38" t="s">
        <v>20</v>
      </c>
      <c r="B51" s="38" t="s">
        <v>77</v>
      </c>
      <c r="C51" s="38" t="s">
        <v>99</v>
      </c>
      <c r="D51" s="38">
        <v>3</v>
      </c>
      <c r="E51" s="35" t="s">
        <v>169</v>
      </c>
      <c r="F51" s="18" t="s">
        <v>105</v>
      </c>
      <c r="G51" s="3">
        <v>3</v>
      </c>
      <c r="H51" s="8">
        <v>50497.974999999999</v>
      </c>
      <c r="I51" s="8">
        <v>56065.45</v>
      </c>
      <c r="J51" s="8">
        <v>49814.25</v>
      </c>
      <c r="K51" s="14"/>
      <c r="P51" s="5">
        <f t="shared" si="10"/>
        <v>52125.891666666663</v>
      </c>
      <c r="Q51" s="5">
        <f t="shared" si="15"/>
        <v>2799.638055797966</v>
      </c>
      <c r="R51" s="5">
        <f t="shared" si="11"/>
        <v>1616.3717851484762</v>
      </c>
      <c r="S51" s="34">
        <f t="shared" si="2"/>
        <v>6955.2477914938927</v>
      </c>
      <c r="T51" s="5">
        <f t="shared" si="12"/>
        <v>5.2125891666666666</v>
      </c>
      <c r="U51" s="5">
        <f t="shared" si="13"/>
        <v>0.27996380557979661</v>
      </c>
      <c r="V51" s="34">
        <f t="shared" si="14"/>
        <v>0.69552477914938926</v>
      </c>
    </row>
    <row r="52" spans="1:24" ht="15" x14ac:dyDescent="0.3">
      <c r="A52" s="38" t="s">
        <v>20</v>
      </c>
      <c r="B52" s="38" t="s">
        <v>77</v>
      </c>
      <c r="C52" s="38" t="s">
        <v>99</v>
      </c>
      <c r="D52" s="38">
        <v>3</v>
      </c>
      <c r="E52" s="35" t="s">
        <v>169</v>
      </c>
      <c r="F52" s="18" t="s">
        <v>105</v>
      </c>
      <c r="G52" s="3">
        <v>4</v>
      </c>
      <c r="H52" s="8"/>
      <c r="I52" s="8"/>
      <c r="J52" s="8"/>
      <c r="K52" s="14"/>
      <c r="P52" s="5"/>
      <c r="Q52" s="5"/>
      <c r="R52" s="5"/>
      <c r="S52" s="34"/>
      <c r="T52" s="5"/>
      <c r="U52" s="5"/>
      <c r="V52" s="34"/>
    </row>
    <row r="53" spans="1:24" ht="15" x14ac:dyDescent="0.3">
      <c r="A53" s="38" t="s">
        <v>20</v>
      </c>
      <c r="B53" s="38" t="s">
        <v>77</v>
      </c>
      <c r="C53" s="38" t="s">
        <v>99</v>
      </c>
      <c r="D53" s="38">
        <v>3</v>
      </c>
      <c r="E53" s="35" t="s">
        <v>169</v>
      </c>
      <c r="F53" s="18" t="s">
        <v>105</v>
      </c>
      <c r="G53" s="3">
        <v>5</v>
      </c>
      <c r="H53" s="8">
        <v>94354.05</v>
      </c>
      <c r="I53" s="8">
        <v>116330.925</v>
      </c>
      <c r="J53" s="8">
        <v>92888.925000000003</v>
      </c>
      <c r="K53" s="14"/>
      <c r="O53" s="14"/>
      <c r="P53" s="5">
        <f t="shared" si="10"/>
        <v>101191.3</v>
      </c>
      <c r="Q53" s="5">
        <f t="shared" si="15"/>
        <v>10722.028156148832</v>
      </c>
      <c r="R53" s="5">
        <f t="shared" si="11"/>
        <v>6190.3658422112749</v>
      </c>
      <c r="S53" s="34">
        <f t="shared" si="2"/>
        <v>26637.144219035115</v>
      </c>
      <c r="T53" s="5">
        <f t="shared" si="12"/>
        <v>10.11913</v>
      </c>
      <c r="U53" s="5">
        <f t="shared" si="13"/>
        <v>1.0722028156148833</v>
      </c>
      <c r="V53" s="34">
        <f t="shared" si="14"/>
        <v>2.6637144219035114</v>
      </c>
    </row>
    <row r="54" spans="1:24" s="6" customFormat="1" ht="15" x14ac:dyDescent="0.3">
      <c r="A54" s="38" t="s">
        <v>20</v>
      </c>
      <c r="B54" s="38" t="s">
        <v>80</v>
      </c>
      <c r="C54" s="38" t="s">
        <v>99</v>
      </c>
      <c r="D54" s="38">
        <v>3</v>
      </c>
      <c r="E54" s="35" t="s">
        <v>169</v>
      </c>
      <c r="F54" s="18" t="s">
        <v>106</v>
      </c>
      <c r="G54" s="3">
        <v>0</v>
      </c>
      <c r="H54" s="8">
        <v>449695.7</v>
      </c>
      <c r="I54" s="8">
        <v>446081.72499999998</v>
      </c>
      <c r="J54" s="8">
        <v>437486.32500000001</v>
      </c>
      <c r="K54" s="14"/>
      <c r="L54" s="10"/>
      <c r="M54" s="10"/>
      <c r="N54" s="10"/>
      <c r="O54" s="14"/>
      <c r="P54" s="5">
        <f t="shared" si="10"/>
        <v>444421.25</v>
      </c>
      <c r="Q54" s="5">
        <f t="shared" si="15"/>
        <v>5120.8783355901578</v>
      </c>
      <c r="R54" s="5">
        <f t="shared" si="11"/>
        <v>2956.5404855403003</v>
      </c>
      <c r="S54" s="34">
        <f t="shared" si="2"/>
        <v>12721.993709279912</v>
      </c>
      <c r="T54" s="5">
        <f t="shared" si="12"/>
        <v>44.442124999999997</v>
      </c>
      <c r="U54" s="5">
        <f t="shared" si="13"/>
        <v>0.51208783355901577</v>
      </c>
      <c r="V54" s="34">
        <f t="shared" si="14"/>
        <v>1.2721993709279913</v>
      </c>
      <c r="W54" s="7"/>
      <c r="X54" s="7"/>
    </row>
    <row r="55" spans="1:24" s="6" customFormat="1" ht="15" x14ac:dyDescent="0.3">
      <c r="A55" s="38" t="s">
        <v>20</v>
      </c>
      <c r="B55" s="38" t="s">
        <v>80</v>
      </c>
      <c r="C55" s="38" t="s">
        <v>99</v>
      </c>
      <c r="D55" s="38">
        <v>3</v>
      </c>
      <c r="E55" s="35" t="s">
        <v>169</v>
      </c>
      <c r="F55" s="18" t="s">
        <v>106</v>
      </c>
      <c r="G55" s="3">
        <v>1</v>
      </c>
      <c r="H55" s="8">
        <v>68177.149999999994</v>
      </c>
      <c r="I55" s="8">
        <v>56846.850000000006</v>
      </c>
      <c r="J55" s="8">
        <v>70814.375</v>
      </c>
      <c r="K55" s="14"/>
      <c r="L55" s="10"/>
      <c r="M55" s="10"/>
      <c r="N55" s="10"/>
      <c r="O55" s="14"/>
      <c r="P55" s="5">
        <f t="shared" si="10"/>
        <v>65279.458333333336</v>
      </c>
      <c r="Q55" s="5">
        <f t="shared" si="15"/>
        <v>6059.1749384828663</v>
      </c>
      <c r="R55" s="5">
        <f t="shared" si="11"/>
        <v>3498.2662818001172</v>
      </c>
      <c r="S55" s="34">
        <f t="shared" si="2"/>
        <v>15053.039810585904</v>
      </c>
      <c r="T55" s="5">
        <f t="shared" si="12"/>
        <v>6.5279458333333338</v>
      </c>
      <c r="U55" s="5">
        <f t="shared" si="13"/>
        <v>0.60591749384828664</v>
      </c>
      <c r="V55" s="34">
        <f t="shared" si="14"/>
        <v>1.5053039810585904</v>
      </c>
      <c r="W55" s="7"/>
      <c r="X55" s="7"/>
    </row>
    <row r="56" spans="1:24" s="6" customFormat="1" ht="15" x14ac:dyDescent="0.3">
      <c r="A56" s="38" t="s">
        <v>20</v>
      </c>
      <c r="B56" s="38" t="s">
        <v>80</v>
      </c>
      <c r="C56" s="38" t="s">
        <v>99</v>
      </c>
      <c r="D56" s="38">
        <v>3</v>
      </c>
      <c r="E56" s="35" t="s">
        <v>169</v>
      </c>
      <c r="F56" s="18" t="s">
        <v>106</v>
      </c>
      <c r="G56" s="3">
        <v>2</v>
      </c>
      <c r="H56" s="8">
        <v>75405.100000000006</v>
      </c>
      <c r="I56" s="8">
        <v>81265.600000000006</v>
      </c>
      <c r="J56" s="8">
        <v>70912.05</v>
      </c>
      <c r="K56" s="14"/>
      <c r="L56" s="10"/>
      <c r="M56" s="10"/>
      <c r="N56" s="10"/>
      <c r="O56" s="14"/>
      <c r="P56" s="5">
        <f t="shared" si="10"/>
        <v>75860.916666666672</v>
      </c>
      <c r="Q56" s="5">
        <f t="shared" si="15"/>
        <v>4239.0899987169687</v>
      </c>
      <c r="R56" s="5">
        <f t="shared" si="11"/>
        <v>2447.4397518782926</v>
      </c>
      <c r="S56" s="34">
        <f t="shared" si="2"/>
        <v>10531.333252332293</v>
      </c>
      <c r="T56" s="5">
        <f t="shared" si="12"/>
        <v>7.5860916666666673</v>
      </c>
      <c r="U56" s="5">
        <f t="shared" si="13"/>
        <v>0.42390899987169689</v>
      </c>
      <c r="V56" s="34">
        <f t="shared" si="14"/>
        <v>1.0531333252332293</v>
      </c>
      <c r="W56" s="7"/>
      <c r="X56" s="7"/>
    </row>
    <row r="57" spans="1:24" s="6" customFormat="1" ht="15" x14ac:dyDescent="0.3">
      <c r="A57" s="38" t="s">
        <v>20</v>
      </c>
      <c r="B57" s="38" t="s">
        <v>80</v>
      </c>
      <c r="C57" s="38" t="s">
        <v>99</v>
      </c>
      <c r="D57" s="38">
        <v>3</v>
      </c>
      <c r="E57" s="35" t="s">
        <v>169</v>
      </c>
      <c r="F57" s="18" t="s">
        <v>106</v>
      </c>
      <c r="G57" s="3">
        <v>3</v>
      </c>
      <c r="H57" s="8">
        <v>129517.05</v>
      </c>
      <c r="I57" s="8">
        <v>152959.05000000002</v>
      </c>
      <c r="J57" s="8">
        <v>121898.4</v>
      </c>
      <c r="K57" s="14"/>
      <c r="L57" s="10"/>
      <c r="M57" s="10"/>
      <c r="N57" s="10"/>
      <c r="O57" s="14"/>
      <c r="P57" s="5">
        <f t="shared" si="10"/>
        <v>134791.5</v>
      </c>
      <c r="Q57" s="5">
        <f t="shared" si="15"/>
        <v>13217.560584502735</v>
      </c>
      <c r="R57" s="5">
        <f t="shared" si="11"/>
        <v>7631.1621614928417</v>
      </c>
      <c r="S57" s="34">
        <f t="shared" si="2"/>
        <v>32836.890780903697</v>
      </c>
      <c r="T57" s="5">
        <f t="shared" si="12"/>
        <v>13.479150000000001</v>
      </c>
      <c r="U57" s="5">
        <f t="shared" si="13"/>
        <v>1.3217560584502734</v>
      </c>
      <c r="V57" s="34">
        <f t="shared" si="14"/>
        <v>3.2836890780903696</v>
      </c>
      <c r="W57" s="7"/>
      <c r="X57" s="7"/>
    </row>
    <row r="58" spans="1:24" s="6" customFormat="1" ht="15" x14ac:dyDescent="0.3">
      <c r="A58" s="38" t="s">
        <v>20</v>
      </c>
      <c r="B58" s="38" t="s">
        <v>80</v>
      </c>
      <c r="C58" s="38" t="s">
        <v>99</v>
      </c>
      <c r="D58" s="38">
        <v>3</v>
      </c>
      <c r="E58" s="35" t="s">
        <v>169</v>
      </c>
      <c r="F58" s="18" t="s">
        <v>106</v>
      </c>
      <c r="G58" s="3">
        <v>4</v>
      </c>
      <c r="H58" s="8"/>
      <c r="I58" s="8"/>
      <c r="J58" s="8"/>
      <c r="K58" s="14"/>
      <c r="L58" s="10"/>
      <c r="M58" s="10"/>
      <c r="N58" s="10"/>
      <c r="O58" s="14"/>
      <c r="P58" s="5"/>
      <c r="Q58" s="5"/>
      <c r="R58" s="5"/>
      <c r="S58" s="34"/>
      <c r="T58" s="5"/>
      <c r="U58" s="5"/>
      <c r="V58" s="34"/>
      <c r="W58" s="7"/>
      <c r="X58" s="7"/>
    </row>
    <row r="59" spans="1:24" s="6" customFormat="1" ht="15" x14ac:dyDescent="0.3">
      <c r="A59" s="38" t="s">
        <v>20</v>
      </c>
      <c r="B59" s="38" t="s">
        <v>80</v>
      </c>
      <c r="C59" s="38" t="s">
        <v>99</v>
      </c>
      <c r="D59" s="38">
        <v>3</v>
      </c>
      <c r="E59" s="35" t="s">
        <v>169</v>
      </c>
      <c r="F59" s="18" t="s">
        <v>106</v>
      </c>
      <c r="G59" s="3">
        <v>5</v>
      </c>
      <c r="H59" s="8">
        <v>231392.07500000001</v>
      </c>
      <c r="I59" s="8">
        <v>315587.92499999999</v>
      </c>
      <c r="J59" s="8">
        <v>231392.07500000001</v>
      </c>
      <c r="K59" s="14"/>
      <c r="L59" s="10"/>
      <c r="M59" s="10"/>
      <c r="N59" s="10"/>
      <c r="O59" s="14"/>
      <c r="P59" s="5">
        <f t="shared" si="10"/>
        <v>259457.35833333331</v>
      </c>
      <c r="Q59" s="5">
        <f t="shared" si="15"/>
        <v>39690.304321843854</v>
      </c>
      <c r="R59" s="5">
        <f t="shared" si="11"/>
        <v>22915.207884434716</v>
      </c>
      <c r="S59" s="34">
        <f t="shared" si="2"/>
        <v>98604.139526722589</v>
      </c>
      <c r="T59" s="5">
        <f t="shared" si="12"/>
        <v>25.94573583333333</v>
      </c>
      <c r="U59" s="5">
        <f t="shared" si="13"/>
        <v>3.9690304321843852</v>
      </c>
      <c r="V59" s="34">
        <f t="shared" si="14"/>
        <v>9.8604139526722587</v>
      </c>
      <c r="W59" s="7"/>
      <c r="X59" s="7"/>
    </row>
    <row r="60" spans="1:24" s="6" customFormat="1" ht="15" x14ac:dyDescent="0.3">
      <c r="A60" s="38" t="s">
        <v>20</v>
      </c>
      <c r="B60" s="38" t="s">
        <v>78</v>
      </c>
      <c r="C60" s="38" t="s">
        <v>99</v>
      </c>
      <c r="D60" s="38">
        <v>3</v>
      </c>
      <c r="E60" s="35" t="s">
        <v>169</v>
      </c>
      <c r="F60" s="18" t="s">
        <v>107</v>
      </c>
      <c r="G60" s="3">
        <v>0</v>
      </c>
      <c r="H60" s="8">
        <v>816465.32499999995</v>
      </c>
      <c r="I60" s="8">
        <v>823204.9</v>
      </c>
      <c r="J60" s="8">
        <v>886693.65</v>
      </c>
      <c r="K60" s="14"/>
      <c r="L60" s="10"/>
      <c r="M60" s="10"/>
      <c r="N60" s="10"/>
      <c r="O60" s="14"/>
      <c r="P60" s="5">
        <f t="shared" si="10"/>
        <v>842121.29166666663</v>
      </c>
      <c r="Q60" s="5">
        <f t="shared" si="15"/>
        <v>31637.286159861651</v>
      </c>
      <c r="R60" s="5">
        <f t="shared" si="11"/>
        <v>18265.795680825348</v>
      </c>
      <c r="S60" s="34">
        <f t="shared" si="2"/>
        <v>78597.71881459147</v>
      </c>
      <c r="T60" s="5">
        <f t="shared" si="12"/>
        <v>84.212129166666656</v>
      </c>
      <c r="U60" s="5">
        <f t="shared" si="13"/>
        <v>3.1637286159861651</v>
      </c>
      <c r="V60" s="34">
        <f t="shared" si="14"/>
        <v>7.8597718814591468</v>
      </c>
      <c r="W60" s="7"/>
      <c r="X60" s="7"/>
    </row>
    <row r="61" spans="1:24" s="6" customFormat="1" ht="15" x14ac:dyDescent="0.3">
      <c r="A61" s="38" t="s">
        <v>20</v>
      </c>
      <c r="B61" s="38" t="s">
        <v>78</v>
      </c>
      <c r="C61" s="38" t="s">
        <v>99</v>
      </c>
      <c r="D61" s="38">
        <v>3</v>
      </c>
      <c r="E61" s="35" t="s">
        <v>169</v>
      </c>
      <c r="F61" s="18" t="s">
        <v>107</v>
      </c>
      <c r="G61" s="3">
        <v>1</v>
      </c>
      <c r="H61" s="8">
        <v>123949.57500000001</v>
      </c>
      <c r="I61" s="8">
        <v>130786.82500000001</v>
      </c>
      <c r="J61" s="8">
        <v>167024.25</v>
      </c>
      <c r="K61" s="14"/>
      <c r="L61" s="10"/>
      <c r="M61" s="10"/>
      <c r="N61" s="10"/>
      <c r="O61" s="14"/>
      <c r="P61" s="5">
        <f t="shared" si="10"/>
        <v>140586.88333333333</v>
      </c>
      <c r="Q61" s="5">
        <f t="shared" si="15"/>
        <v>18901.283273743717</v>
      </c>
      <c r="R61" s="5">
        <f t="shared" si="11"/>
        <v>10912.660986125305</v>
      </c>
      <c r="S61" s="34">
        <f t="shared" si="2"/>
        <v>46957.18022329719</v>
      </c>
      <c r="T61" s="5">
        <f t="shared" si="12"/>
        <v>14.058688333333333</v>
      </c>
      <c r="U61" s="5">
        <f t="shared" si="13"/>
        <v>1.8901283273743716</v>
      </c>
      <c r="V61" s="34">
        <f t="shared" si="14"/>
        <v>4.6957180223297188</v>
      </c>
      <c r="W61" s="7"/>
      <c r="X61" s="7"/>
    </row>
    <row r="62" spans="1:24" s="6" customFormat="1" ht="15" x14ac:dyDescent="0.3">
      <c r="A62" s="38" t="s">
        <v>20</v>
      </c>
      <c r="B62" s="38" t="s">
        <v>78</v>
      </c>
      <c r="C62" s="38" t="s">
        <v>99</v>
      </c>
      <c r="D62" s="38">
        <v>3</v>
      </c>
      <c r="E62" s="35" t="s">
        <v>169</v>
      </c>
      <c r="F62" s="18" t="s">
        <v>107</v>
      </c>
      <c r="G62" s="3">
        <v>2</v>
      </c>
      <c r="H62" s="8">
        <v>223187.375</v>
      </c>
      <c r="I62" s="8">
        <v>221722.25</v>
      </c>
      <c r="J62" s="8">
        <v>172787.07500000001</v>
      </c>
      <c r="K62" s="14"/>
      <c r="L62" s="10"/>
      <c r="M62" s="10"/>
      <c r="N62" s="10"/>
      <c r="O62" s="14"/>
      <c r="P62" s="5">
        <f t="shared" si="10"/>
        <v>205898.9</v>
      </c>
      <c r="Q62" s="5">
        <f t="shared" si="15"/>
        <v>23421.234865528644</v>
      </c>
      <c r="R62" s="5">
        <f t="shared" si="11"/>
        <v>13522.256254366412</v>
      </c>
      <c r="S62" s="34">
        <f t="shared" si="2"/>
        <v>58186.26866253867</v>
      </c>
      <c r="T62" s="5">
        <f t="shared" si="12"/>
        <v>20.58989</v>
      </c>
      <c r="U62" s="5">
        <f t="shared" si="13"/>
        <v>2.3421234865528646</v>
      </c>
      <c r="V62" s="34">
        <f t="shared" si="14"/>
        <v>5.8186268662538669</v>
      </c>
      <c r="W62" s="7"/>
      <c r="X62" s="7"/>
    </row>
    <row r="63" spans="1:24" s="6" customFormat="1" ht="15" x14ac:dyDescent="0.3">
      <c r="A63" s="38" t="s">
        <v>20</v>
      </c>
      <c r="B63" s="38" t="s">
        <v>78</v>
      </c>
      <c r="C63" s="38" t="s">
        <v>99</v>
      </c>
      <c r="D63" s="38">
        <v>3</v>
      </c>
      <c r="E63" s="35" t="s">
        <v>169</v>
      </c>
      <c r="F63" s="18" t="s">
        <v>107</v>
      </c>
      <c r="G63" s="3">
        <v>3</v>
      </c>
      <c r="H63" s="8">
        <v>372727.8</v>
      </c>
      <c r="I63" s="8">
        <v>381420.875</v>
      </c>
      <c r="J63" s="8">
        <v>299178.52500000002</v>
      </c>
      <c r="K63" s="14"/>
      <c r="L63" s="10"/>
      <c r="M63" s="10"/>
      <c r="N63" s="10"/>
      <c r="O63" s="14"/>
      <c r="P63" s="5">
        <f t="shared" si="10"/>
        <v>351109.06666666671</v>
      </c>
      <c r="Q63" s="5">
        <f t="shared" si="15"/>
        <v>36891.537029368519</v>
      </c>
      <c r="R63" s="5">
        <f t="shared" si="11"/>
        <v>21299.338834724964</v>
      </c>
      <c r="S63" s="34">
        <f t="shared" si="2"/>
        <v>91651.055005821516</v>
      </c>
      <c r="T63" s="5">
        <f t="shared" si="12"/>
        <v>35.110906666666672</v>
      </c>
      <c r="U63" s="5">
        <f t="shared" si="13"/>
        <v>3.689153702936852</v>
      </c>
      <c r="V63" s="34">
        <f t="shared" si="14"/>
        <v>9.1651055005821522</v>
      </c>
      <c r="W63" s="7"/>
      <c r="X63" s="7"/>
    </row>
    <row r="64" spans="1:24" s="6" customFormat="1" ht="15" x14ac:dyDescent="0.3">
      <c r="A64" s="38" t="s">
        <v>20</v>
      </c>
      <c r="B64" s="38" t="s">
        <v>78</v>
      </c>
      <c r="C64" s="38" t="s">
        <v>99</v>
      </c>
      <c r="D64" s="38">
        <v>3</v>
      </c>
      <c r="E64" s="35" t="s">
        <v>169</v>
      </c>
      <c r="F64" s="18" t="s">
        <v>107</v>
      </c>
      <c r="G64" s="3">
        <v>4</v>
      </c>
      <c r="H64" s="8"/>
      <c r="I64" s="8"/>
      <c r="J64" s="8"/>
      <c r="K64" s="14"/>
      <c r="L64" s="10"/>
      <c r="M64" s="10"/>
      <c r="N64" s="10"/>
      <c r="O64" s="14"/>
      <c r="P64" s="5"/>
      <c r="Q64" s="5"/>
      <c r="R64" s="5"/>
      <c r="S64" s="34"/>
      <c r="T64" s="5"/>
      <c r="U64" s="5"/>
      <c r="V64" s="34"/>
      <c r="W64" s="7"/>
      <c r="X64" s="7"/>
    </row>
    <row r="65" spans="1:24" s="6" customFormat="1" ht="15" x14ac:dyDescent="0.3">
      <c r="A65" s="38" t="s">
        <v>20</v>
      </c>
      <c r="B65" s="38" t="s">
        <v>78</v>
      </c>
      <c r="C65" s="38" t="s">
        <v>99</v>
      </c>
      <c r="D65" s="38">
        <v>3</v>
      </c>
      <c r="E65" s="35" t="s">
        <v>169</v>
      </c>
      <c r="F65" s="18" t="s">
        <v>107</v>
      </c>
      <c r="G65" s="3">
        <v>5</v>
      </c>
      <c r="H65" s="8">
        <v>660185.32499999995</v>
      </c>
      <c r="I65" s="8">
        <v>689683.17500000005</v>
      </c>
      <c r="J65" s="8">
        <v>505663.47500000003</v>
      </c>
      <c r="K65" s="14"/>
      <c r="L65" s="10"/>
      <c r="M65" s="10"/>
      <c r="N65" s="10"/>
      <c r="O65" s="14"/>
      <c r="P65" s="5">
        <f t="shared" si="10"/>
        <v>618510.65833333333</v>
      </c>
      <c r="Q65" s="5">
        <f t="shared" si="15"/>
        <v>80698.599237557515</v>
      </c>
      <c r="R65" s="5">
        <f t="shared" si="11"/>
        <v>46591.35799302956</v>
      </c>
      <c r="S65" s="34">
        <f t="shared" si="2"/>
        <v>200482.61344400619</v>
      </c>
      <c r="T65" s="5">
        <f t="shared" si="12"/>
        <v>61.85106583333333</v>
      </c>
      <c r="U65" s="5">
        <f t="shared" si="13"/>
        <v>8.069859923755752</v>
      </c>
      <c r="V65" s="34">
        <f t="shared" si="14"/>
        <v>20.048261344400618</v>
      </c>
      <c r="W65" s="7"/>
      <c r="X65" s="7"/>
    </row>
    <row r="66" spans="1:24" s="6" customFormat="1" ht="15" x14ac:dyDescent="0.3">
      <c r="A66" s="38" t="s">
        <v>21</v>
      </c>
      <c r="B66" s="38" t="s">
        <v>79</v>
      </c>
      <c r="C66" s="38" t="s">
        <v>99</v>
      </c>
      <c r="D66" s="38">
        <v>3</v>
      </c>
      <c r="E66" s="35" t="s">
        <v>169</v>
      </c>
      <c r="F66" s="18" t="s">
        <v>104</v>
      </c>
      <c r="G66" s="3">
        <v>0</v>
      </c>
      <c r="H66" s="8">
        <v>376052.2</v>
      </c>
      <c r="I66" s="8">
        <v>332106.2</v>
      </c>
      <c r="J66" s="8">
        <v>330222.8</v>
      </c>
      <c r="K66" s="14"/>
      <c r="L66" s="10"/>
      <c r="M66" s="10"/>
      <c r="N66" s="10"/>
      <c r="O66" s="14"/>
      <c r="P66" s="5">
        <f t="shared" si="10"/>
        <v>346127.06666666665</v>
      </c>
      <c r="Q66" s="5">
        <f t="shared" si="15"/>
        <v>21174.229661758396</v>
      </c>
      <c r="R66" s="5">
        <f t="shared" si="11"/>
        <v>12224.947195099168</v>
      </c>
      <c r="S66" s="34">
        <f t="shared" si="2"/>
        <v>52603.94778051172</v>
      </c>
      <c r="T66" s="5">
        <f t="shared" si="12"/>
        <v>34.612706666666668</v>
      </c>
      <c r="U66" s="5">
        <f t="shared" si="13"/>
        <v>2.1174229661758397</v>
      </c>
      <c r="V66" s="34">
        <f t="shared" si="14"/>
        <v>5.2603947780511717</v>
      </c>
      <c r="W66" s="7"/>
      <c r="X66" s="7"/>
    </row>
    <row r="67" spans="1:24" s="6" customFormat="1" ht="15" x14ac:dyDescent="0.3">
      <c r="A67" s="38" t="s">
        <v>21</v>
      </c>
      <c r="B67" s="38" t="s">
        <v>79</v>
      </c>
      <c r="C67" s="38" t="s">
        <v>99</v>
      </c>
      <c r="D67" s="38">
        <v>3</v>
      </c>
      <c r="E67" s="35" t="s">
        <v>169</v>
      </c>
      <c r="F67" s="18" t="s">
        <v>104</v>
      </c>
      <c r="G67" s="3">
        <v>1</v>
      </c>
      <c r="H67" s="8">
        <v>515423.8</v>
      </c>
      <c r="I67" s="8">
        <v>72824.800000000003</v>
      </c>
      <c r="J67" s="8">
        <v>81614</v>
      </c>
      <c r="K67" s="14"/>
      <c r="L67" s="10"/>
      <c r="M67" s="10"/>
      <c r="N67" s="10"/>
      <c r="O67" s="14"/>
      <c r="P67" s="5">
        <f t="shared" si="10"/>
        <v>223287.53333333333</v>
      </c>
      <c r="Q67" s="5">
        <f t="shared" si="15"/>
        <v>206602.69639352619</v>
      </c>
      <c r="R67" s="5">
        <f t="shared" si="11"/>
        <v>119282.12237810488</v>
      </c>
      <c r="S67" s="34">
        <f t="shared" ref="S67:S129" si="16">R67*4.303</f>
        <v>513270.97259298526</v>
      </c>
      <c r="T67" s="5">
        <f t="shared" si="12"/>
        <v>22.328753333333331</v>
      </c>
      <c r="U67" s="5">
        <f t="shared" si="13"/>
        <v>20.66026963935262</v>
      </c>
      <c r="V67" s="34">
        <f t="shared" si="14"/>
        <v>51.327097259298526</v>
      </c>
      <c r="W67" s="7"/>
      <c r="X67" s="7"/>
    </row>
    <row r="68" spans="1:24" s="6" customFormat="1" ht="15" x14ac:dyDescent="0.3">
      <c r="A68" s="38" t="s">
        <v>21</v>
      </c>
      <c r="B68" s="38" t="s">
        <v>79</v>
      </c>
      <c r="C68" s="38" t="s">
        <v>99</v>
      </c>
      <c r="D68" s="38">
        <v>3</v>
      </c>
      <c r="E68" s="35" t="s">
        <v>169</v>
      </c>
      <c r="F68" s="18" t="s">
        <v>104</v>
      </c>
      <c r="G68" s="3">
        <v>2</v>
      </c>
      <c r="H68" s="8"/>
      <c r="I68" s="8"/>
      <c r="J68" s="8"/>
      <c r="K68" s="14"/>
      <c r="L68" s="10"/>
      <c r="M68" s="10"/>
      <c r="N68" s="10"/>
      <c r="O68" s="14"/>
      <c r="P68" s="5"/>
      <c r="Q68" s="5"/>
      <c r="R68" s="5"/>
      <c r="S68" s="34"/>
      <c r="T68" s="5"/>
      <c r="U68" s="5"/>
      <c r="V68" s="34"/>
      <c r="W68" s="7"/>
      <c r="X68" s="7"/>
    </row>
    <row r="69" spans="1:24" s="6" customFormat="1" ht="15" x14ac:dyDescent="0.3">
      <c r="A69" s="38" t="s">
        <v>21</v>
      </c>
      <c r="B69" s="38" t="s">
        <v>79</v>
      </c>
      <c r="C69" s="38" t="s">
        <v>99</v>
      </c>
      <c r="D69" s="38">
        <v>3</v>
      </c>
      <c r="E69" s="35" t="s">
        <v>169</v>
      </c>
      <c r="F69" s="18" t="s">
        <v>104</v>
      </c>
      <c r="G69" s="3">
        <v>3</v>
      </c>
      <c r="H69" s="8">
        <v>87892</v>
      </c>
      <c r="I69" s="8">
        <v>93542.2</v>
      </c>
      <c r="J69" s="8">
        <v>87264.2</v>
      </c>
      <c r="K69" s="14"/>
      <c r="L69" s="10"/>
      <c r="M69" s="10"/>
      <c r="N69" s="10"/>
      <c r="O69" s="14"/>
      <c r="P69" s="5">
        <f t="shared" si="10"/>
        <v>89566.133333333346</v>
      </c>
      <c r="Q69" s="5">
        <f t="shared" si="15"/>
        <v>2823.161680732358</v>
      </c>
      <c r="R69" s="5">
        <f t="shared" si="11"/>
        <v>1629.9531563366634</v>
      </c>
      <c r="S69" s="34">
        <f t="shared" si="16"/>
        <v>7013.6884317166623</v>
      </c>
      <c r="T69" s="5">
        <f t="shared" si="12"/>
        <v>8.9566133333333351</v>
      </c>
      <c r="U69" s="5">
        <f t="shared" si="13"/>
        <v>0.28231616807323578</v>
      </c>
      <c r="V69" s="34">
        <f t="shared" si="14"/>
        <v>0.70136884317166626</v>
      </c>
      <c r="W69" s="9"/>
      <c r="X69" s="7"/>
    </row>
    <row r="70" spans="1:24" s="6" customFormat="1" ht="15" x14ac:dyDescent="0.3">
      <c r="A70" s="38" t="s">
        <v>21</v>
      </c>
      <c r="B70" s="38" t="s">
        <v>79</v>
      </c>
      <c r="C70" s="38" t="s">
        <v>99</v>
      </c>
      <c r="D70" s="38">
        <v>3</v>
      </c>
      <c r="E70" s="35" t="s">
        <v>169</v>
      </c>
      <c r="F70" s="18" t="s">
        <v>104</v>
      </c>
      <c r="G70" s="3">
        <v>4</v>
      </c>
      <c r="H70" s="8">
        <v>94170</v>
      </c>
      <c r="I70" s="8">
        <v>131210.20000000001</v>
      </c>
      <c r="J70" s="8">
        <v>95425.599999999991</v>
      </c>
      <c r="K70" s="14"/>
      <c r="L70" s="10"/>
      <c r="M70" s="10"/>
      <c r="N70" s="10"/>
      <c r="O70" s="14"/>
      <c r="P70" s="5">
        <f t="shared" si="10"/>
        <v>106935.26666666666</v>
      </c>
      <c r="Q70" s="5">
        <f t="shared" si="15"/>
        <v>17172.622088532578</v>
      </c>
      <c r="R70" s="5">
        <f t="shared" si="11"/>
        <v>9914.6179855059981</v>
      </c>
      <c r="S70" s="34">
        <f t="shared" si="16"/>
        <v>42662.601191632311</v>
      </c>
      <c r="T70" s="5">
        <f t="shared" si="12"/>
        <v>10.693526666666667</v>
      </c>
      <c r="U70" s="5">
        <f t="shared" si="13"/>
        <v>1.7172622088532579</v>
      </c>
      <c r="V70" s="34">
        <f t="shared" si="14"/>
        <v>4.2662601191632312</v>
      </c>
      <c r="W70" s="9"/>
      <c r="X70" s="7"/>
    </row>
    <row r="71" spans="1:24" s="6" customFormat="1" ht="15" x14ac:dyDescent="0.3">
      <c r="A71" s="38" t="s">
        <v>21</v>
      </c>
      <c r="B71" s="38" t="s">
        <v>77</v>
      </c>
      <c r="C71" s="38" t="s">
        <v>99</v>
      </c>
      <c r="D71" s="38">
        <v>3</v>
      </c>
      <c r="E71" s="35" t="s">
        <v>169</v>
      </c>
      <c r="F71" s="18" t="s">
        <v>106</v>
      </c>
      <c r="G71" s="3">
        <v>0</v>
      </c>
      <c r="H71" s="8">
        <v>1457123.8</v>
      </c>
      <c r="I71" s="8">
        <v>1413177.8</v>
      </c>
      <c r="J71" s="8">
        <v>1386182.4</v>
      </c>
      <c r="K71" s="14"/>
      <c r="L71" s="10"/>
      <c r="M71" s="10"/>
      <c r="N71" s="10"/>
      <c r="O71" s="14"/>
      <c r="P71" s="5">
        <f t="shared" si="10"/>
        <v>1418828</v>
      </c>
      <c r="Q71" s="5">
        <f t="shared" si="15"/>
        <v>29235.983861444955</v>
      </c>
      <c r="R71" s="5">
        <f t="shared" si="11"/>
        <v>16879.4031524288</v>
      </c>
      <c r="S71" s="34">
        <f t="shared" si="16"/>
        <v>72632.07176490112</v>
      </c>
      <c r="T71" s="5">
        <f t="shared" si="12"/>
        <v>141.8828</v>
      </c>
      <c r="U71" s="5">
        <f t="shared" si="13"/>
        <v>2.9235983861444956</v>
      </c>
      <c r="V71" s="34">
        <f t="shared" si="14"/>
        <v>7.2632071764901118</v>
      </c>
      <c r="W71" s="9"/>
      <c r="X71" s="7"/>
    </row>
    <row r="72" spans="1:24" s="6" customFormat="1" ht="15" x14ac:dyDescent="0.3">
      <c r="A72" s="38" t="s">
        <v>21</v>
      </c>
      <c r="B72" s="38" t="s">
        <v>77</v>
      </c>
      <c r="C72" s="38" t="s">
        <v>99</v>
      </c>
      <c r="D72" s="38">
        <v>3</v>
      </c>
      <c r="E72" s="35" t="s">
        <v>169</v>
      </c>
      <c r="F72" s="18" t="s">
        <v>106</v>
      </c>
      <c r="G72" s="3">
        <v>1</v>
      </c>
      <c r="H72" s="8">
        <v>241703</v>
      </c>
      <c r="I72" s="8">
        <v>217218.80000000002</v>
      </c>
      <c r="J72" s="8">
        <v>243586.4</v>
      </c>
      <c r="K72" s="14"/>
      <c r="L72" s="10"/>
      <c r="M72" s="10"/>
      <c r="N72" s="10"/>
      <c r="O72" s="14"/>
      <c r="P72" s="5">
        <f t="shared" si="10"/>
        <v>234169.40000000002</v>
      </c>
      <c r="Q72" s="5">
        <f t="shared" si="15"/>
        <v>12010.521197683294</v>
      </c>
      <c r="R72" s="5">
        <f t="shared" si="11"/>
        <v>6934.277646590157</v>
      </c>
      <c r="S72" s="34">
        <f t="shared" si="16"/>
        <v>29838.196713277444</v>
      </c>
      <c r="T72" s="5">
        <f t="shared" si="12"/>
        <v>23.416940000000004</v>
      </c>
      <c r="U72" s="5">
        <f t="shared" si="13"/>
        <v>1.2010521197683295</v>
      </c>
      <c r="V72" s="34">
        <f t="shared" si="14"/>
        <v>2.9838196713277445</v>
      </c>
      <c r="W72" s="9"/>
      <c r="X72" s="7"/>
    </row>
    <row r="73" spans="1:24" s="6" customFormat="1" ht="15" x14ac:dyDescent="0.3">
      <c r="A73" s="38" t="s">
        <v>21</v>
      </c>
      <c r="B73" s="38" t="s">
        <v>77</v>
      </c>
      <c r="C73" s="38" t="s">
        <v>99</v>
      </c>
      <c r="D73" s="38">
        <v>3</v>
      </c>
      <c r="E73" s="35" t="s">
        <v>169</v>
      </c>
      <c r="F73" s="18" t="s">
        <v>106</v>
      </c>
      <c r="G73" s="3">
        <v>2</v>
      </c>
      <c r="H73" s="14"/>
      <c r="I73" s="14"/>
      <c r="J73" s="14"/>
      <c r="K73" s="14"/>
      <c r="L73" s="10"/>
      <c r="M73" s="10"/>
      <c r="N73" s="10"/>
      <c r="O73" s="14"/>
      <c r="P73" s="5"/>
      <c r="Q73" s="5"/>
      <c r="R73" s="5"/>
      <c r="S73" s="34"/>
      <c r="T73" s="5"/>
      <c r="U73" s="5"/>
      <c r="V73" s="34"/>
      <c r="W73" s="5"/>
      <c r="X73" s="10"/>
    </row>
    <row r="74" spans="1:24" s="6" customFormat="1" ht="15" x14ac:dyDescent="0.3">
      <c r="A74" s="38" t="s">
        <v>21</v>
      </c>
      <c r="B74" s="38" t="s">
        <v>77</v>
      </c>
      <c r="C74" s="38" t="s">
        <v>99</v>
      </c>
      <c r="D74" s="38">
        <v>3</v>
      </c>
      <c r="E74" s="35" t="s">
        <v>169</v>
      </c>
      <c r="F74" s="18" t="s">
        <v>106</v>
      </c>
      <c r="G74" s="3">
        <v>3</v>
      </c>
      <c r="H74" s="8">
        <v>619638.6</v>
      </c>
      <c r="I74" s="8">
        <v>592643.19999999995</v>
      </c>
      <c r="J74" s="8">
        <v>710669.60000000009</v>
      </c>
      <c r="K74" s="14"/>
      <c r="L74" s="10"/>
      <c r="M74" s="10"/>
      <c r="N74" s="10"/>
      <c r="O74" s="14"/>
      <c r="P74" s="5">
        <f t="shared" ref="P74:P91" si="17">AVERAGE(H74:O74)</f>
        <v>640983.79999999993</v>
      </c>
      <c r="Q74" s="5">
        <f t="shared" ref="Q74:Q91" si="18">_xlfn.STDEV.P(H74:O74)</f>
        <v>50492.711992392251</v>
      </c>
      <c r="R74" s="5">
        <f t="shared" ref="R74:R91" si="19">Q74/SQRT(COUNT(H74:O74))</f>
        <v>29151.980860921914</v>
      </c>
      <c r="S74" s="34">
        <f t="shared" si="16"/>
        <v>125440.97364454699</v>
      </c>
      <c r="T74" s="5">
        <f t="shared" ref="T74:T91" si="20">P74/10000</f>
        <v>64.098379999999992</v>
      </c>
      <c r="U74" s="5">
        <f t="shared" ref="U74:U91" si="21">Q74/10000</f>
        <v>5.0492711992392252</v>
      </c>
      <c r="V74" s="34">
        <f t="shared" ref="V74:V91" si="22">S74/10000</f>
        <v>12.544097364454698</v>
      </c>
      <c r="W74" s="5"/>
      <c r="X74" s="10"/>
    </row>
    <row r="75" spans="1:24" s="6" customFormat="1" ht="15" x14ac:dyDescent="0.3">
      <c r="A75" s="38" t="s">
        <v>21</v>
      </c>
      <c r="B75" s="38" t="s">
        <v>77</v>
      </c>
      <c r="C75" s="38" t="s">
        <v>99</v>
      </c>
      <c r="D75" s="38">
        <v>3</v>
      </c>
      <c r="E75" s="35" t="s">
        <v>169</v>
      </c>
      <c r="F75" s="18" t="s">
        <v>106</v>
      </c>
      <c r="G75" s="3">
        <v>4</v>
      </c>
      <c r="H75" s="8">
        <v>815512.2</v>
      </c>
      <c r="I75" s="8">
        <v>747082</v>
      </c>
      <c r="J75" s="8">
        <v>713180.8</v>
      </c>
      <c r="K75" s="14"/>
      <c r="L75" s="10"/>
      <c r="M75" s="10"/>
      <c r="N75" s="10"/>
      <c r="O75" s="14"/>
      <c r="P75" s="5">
        <f t="shared" si="17"/>
        <v>758591.66666666663</v>
      </c>
      <c r="Q75" s="5">
        <f t="shared" si="18"/>
        <v>42561.979720350791</v>
      </c>
      <c r="R75" s="5">
        <f t="shared" si="19"/>
        <v>24573.170448787925</v>
      </c>
      <c r="S75" s="34">
        <f t="shared" si="16"/>
        <v>105738.35244113444</v>
      </c>
      <c r="T75" s="5">
        <f t="shared" si="20"/>
        <v>75.859166666666667</v>
      </c>
      <c r="U75" s="5">
        <f t="shared" si="21"/>
        <v>4.2561979720350793</v>
      </c>
      <c r="V75" s="34">
        <f t="shared" si="22"/>
        <v>10.573835244113445</v>
      </c>
      <c r="W75" s="10"/>
      <c r="X75" s="10"/>
    </row>
    <row r="76" spans="1:24" s="6" customFormat="1" ht="15" x14ac:dyDescent="0.3">
      <c r="A76" s="38" t="s">
        <v>21</v>
      </c>
      <c r="B76" s="38" t="s">
        <v>80</v>
      </c>
      <c r="C76" s="38" t="s">
        <v>99</v>
      </c>
      <c r="D76" s="38">
        <v>3</v>
      </c>
      <c r="E76" s="35" t="s">
        <v>169</v>
      </c>
      <c r="F76" s="18" t="s">
        <v>107</v>
      </c>
      <c r="G76" s="3">
        <v>0</v>
      </c>
      <c r="H76" s="8">
        <v>2671916.7999999998</v>
      </c>
      <c r="I76" s="8">
        <v>2722140.8000000003</v>
      </c>
      <c r="J76" s="8">
        <v>2956310.2</v>
      </c>
      <c r="K76" s="14"/>
      <c r="L76" s="10"/>
      <c r="M76" s="10"/>
      <c r="N76" s="10"/>
      <c r="O76" s="14"/>
      <c r="P76" s="5">
        <f t="shared" si="17"/>
        <v>2783455.9333333331</v>
      </c>
      <c r="Q76" s="5">
        <f t="shared" si="18"/>
        <v>123934.28547057608</v>
      </c>
      <c r="R76" s="5">
        <f t="shared" si="19"/>
        <v>71553.493078261032</v>
      </c>
      <c r="S76" s="34">
        <f t="shared" si="16"/>
        <v>307894.68071575719</v>
      </c>
      <c r="T76" s="5">
        <f t="shared" si="20"/>
        <v>278.34559333333328</v>
      </c>
      <c r="U76" s="5">
        <f t="shared" si="21"/>
        <v>12.393428547057608</v>
      </c>
      <c r="V76" s="34">
        <f t="shared" si="22"/>
        <v>30.789468071575719</v>
      </c>
      <c r="W76" s="10"/>
      <c r="X76" s="10"/>
    </row>
    <row r="77" spans="1:24" s="6" customFormat="1" ht="15" x14ac:dyDescent="0.3">
      <c r="A77" s="38" t="s">
        <v>21</v>
      </c>
      <c r="B77" s="38" t="s">
        <v>80</v>
      </c>
      <c r="C77" s="38" t="s">
        <v>99</v>
      </c>
      <c r="D77" s="38">
        <v>3</v>
      </c>
      <c r="E77" s="35" t="s">
        <v>169</v>
      </c>
      <c r="F77" s="18" t="s">
        <v>107</v>
      </c>
      <c r="G77" s="3">
        <v>1</v>
      </c>
      <c r="H77" s="8">
        <v>1698826.7999999998</v>
      </c>
      <c r="I77" s="8">
        <v>1824386.7999999998</v>
      </c>
      <c r="J77" s="8">
        <v>1668692.4</v>
      </c>
      <c r="K77" s="14"/>
      <c r="L77" s="10"/>
      <c r="M77" s="10"/>
      <c r="N77" s="10"/>
      <c r="O77" s="14"/>
      <c r="P77" s="5">
        <f t="shared" si="17"/>
        <v>1730635.3333333333</v>
      </c>
      <c r="Q77" s="5">
        <f t="shared" si="18"/>
        <v>67424.148208453858</v>
      </c>
      <c r="R77" s="5">
        <f t="shared" si="19"/>
        <v>38927.35011803206</v>
      </c>
      <c r="S77" s="34">
        <f t="shared" si="16"/>
        <v>167504.38755789195</v>
      </c>
      <c r="T77" s="5">
        <f t="shared" si="20"/>
        <v>173.06353333333334</v>
      </c>
      <c r="U77" s="5">
        <f t="shared" si="21"/>
        <v>6.7424148208453856</v>
      </c>
      <c r="V77" s="34">
        <f t="shared" si="22"/>
        <v>16.750438755789194</v>
      </c>
      <c r="W77" s="7"/>
      <c r="X77" s="7"/>
    </row>
    <row r="78" spans="1:24" s="6" customFormat="1" ht="15" x14ac:dyDescent="0.3">
      <c r="A78" s="38" t="s">
        <v>21</v>
      </c>
      <c r="B78" s="38" t="s">
        <v>80</v>
      </c>
      <c r="C78" s="38" t="s">
        <v>99</v>
      </c>
      <c r="D78" s="38">
        <v>3</v>
      </c>
      <c r="E78" s="35" t="s">
        <v>169</v>
      </c>
      <c r="F78" s="18" t="s">
        <v>107</v>
      </c>
      <c r="G78" s="3">
        <v>2</v>
      </c>
      <c r="H78" s="8"/>
      <c r="I78" s="8"/>
      <c r="J78" s="8"/>
      <c r="K78" s="14"/>
      <c r="L78" s="14"/>
      <c r="M78" s="10"/>
      <c r="N78" s="10"/>
      <c r="O78" s="14"/>
      <c r="P78" s="5"/>
      <c r="Q78" s="5"/>
      <c r="R78" s="5"/>
      <c r="S78" s="34"/>
      <c r="T78" s="5"/>
      <c r="U78" s="5"/>
      <c r="V78" s="34"/>
      <c r="W78" s="7"/>
      <c r="X78" s="7"/>
    </row>
    <row r="79" spans="1:24" s="6" customFormat="1" ht="15" x14ac:dyDescent="0.3">
      <c r="A79" s="38" t="s">
        <v>21</v>
      </c>
      <c r="B79" s="38" t="s">
        <v>80</v>
      </c>
      <c r="C79" s="38" t="s">
        <v>99</v>
      </c>
      <c r="D79" s="38">
        <v>3</v>
      </c>
      <c r="E79" s="35" t="s">
        <v>169</v>
      </c>
      <c r="F79" s="18" t="s">
        <v>107</v>
      </c>
      <c r="G79" s="3">
        <v>3</v>
      </c>
      <c r="H79" s="8">
        <v>3887965.4</v>
      </c>
      <c r="I79" s="8">
        <v>4090117</v>
      </c>
      <c r="J79" s="8">
        <v>4271551.2</v>
      </c>
      <c r="K79" s="14"/>
      <c r="L79" s="14"/>
      <c r="M79" s="10"/>
      <c r="N79" s="10"/>
      <c r="O79" s="14"/>
      <c r="P79" s="5">
        <f t="shared" si="17"/>
        <v>4083211.2000000007</v>
      </c>
      <c r="Q79" s="5">
        <f t="shared" si="18"/>
        <v>156674.36302862922</v>
      </c>
      <c r="R79" s="5">
        <f t="shared" si="19"/>
        <v>90455.985669692236</v>
      </c>
      <c r="S79" s="34">
        <f t="shared" si="16"/>
        <v>389232.10633668571</v>
      </c>
      <c r="T79" s="5">
        <f t="shared" si="20"/>
        <v>408.32112000000006</v>
      </c>
      <c r="U79" s="5">
        <f t="shared" si="21"/>
        <v>15.667436302862921</v>
      </c>
      <c r="V79" s="34">
        <f t="shared" si="22"/>
        <v>38.923210633668575</v>
      </c>
      <c r="W79" s="7"/>
      <c r="X79" s="7"/>
    </row>
    <row r="80" spans="1:24" s="6" customFormat="1" ht="15" x14ac:dyDescent="0.3">
      <c r="A80" s="38" t="s">
        <v>21</v>
      </c>
      <c r="B80" s="38" t="s">
        <v>80</v>
      </c>
      <c r="C80" s="38" t="s">
        <v>99</v>
      </c>
      <c r="D80" s="38">
        <v>3</v>
      </c>
      <c r="E80" s="35" t="s">
        <v>169</v>
      </c>
      <c r="F80" s="18" t="s">
        <v>107</v>
      </c>
      <c r="G80" s="3">
        <v>4</v>
      </c>
      <c r="H80" s="8">
        <v>4395227.8000000007</v>
      </c>
      <c r="I80" s="8">
        <v>4726706.2</v>
      </c>
      <c r="J80" s="8">
        <v>4891189.8</v>
      </c>
      <c r="K80" s="14"/>
      <c r="L80" s="14"/>
      <c r="M80" s="10"/>
      <c r="N80" s="10"/>
      <c r="O80" s="39"/>
      <c r="P80" s="5">
        <f t="shared" si="17"/>
        <v>4671041.2666666666</v>
      </c>
      <c r="Q80" s="5">
        <f t="shared" si="18"/>
        <v>206266.03366082534</v>
      </c>
      <c r="R80" s="5">
        <f t="shared" si="19"/>
        <v>119087.75005875393</v>
      </c>
      <c r="S80" s="34">
        <f t="shared" si="16"/>
        <v>512434.58850281814</v>
      </c>
      <c r="T80" s="5">
        <f t="shared" si="20"/>
        <v>467.10412666666667</v>
      </c>
      <c r="U80" s="5">
        <f t="shared" si="21"/>
        <v>20.626603366082534</v>
      </c>
      <c r="V80" s="34">
        <f t="shared" si="22"/>
        <v>51.243458850281812</v>
      </c>
      <c r="W80" s="7"/>
      <c r="X80" s="7"/>
    </row>
    <row r="81" spans="1:24" s="6" customFormat="1" x14ac:dyDescent="0.3">
      <c r="A81" s="38" t="s">
        <v>22</v>
      </c>
      <c r="B81" s="38" t="s">
        <v>79</v>
      </c>
      <c r="C81" s="38" t="s">
        <v>99</v>
      </c>
      <c r="D81" s="38">
        <v>3</v>
      </c>
      <c r="E81" s="35" t="s">
        <v>169</v>
      </c>
      <c r="F81" s="18" t="s">
        <v>151</v>
      </c>
      <c r="G81" s="3">
        <v>0</v>
      </c>
      <c r="H81" s="8">
        <v>107404.80000000002</v>
      </c>
      <c r="I81" s="8">
        <v>106957.28000000001</v>
      </c>
      <c r="J81" s="8">
        <v>101475.16000000002</v>
      </c>
      <c r="K81" s="14"/>
      <c r="L81" s="14"/>
      <c r="M81" s="14"/>
      <c r="N81" s="14"/>
      <c r="O81" s="14"/>
      <c r="P81" s="5">
        <f t="shared" si="17"/>
        <v>105279.08000000002</v>
      </c>
      <c r="Q81" s="5">
        <f t="shared" si="18"/>
        <v>2695.9752796097114</v>
      </c>
      <c r="R81" s="5">
        <f t="shared" si="19"/>
        <v>1556.5220534112436</v>
      </c>
      <c r="S81" s="34">
        <f t="shared" si="16"/>
        <v>6697.7143958285815</v>
      </c>
      <c r="T81" s="5">
        <f t="shared" si="20"/>
        <v>10.527908000000002</v>
      </c>
      <c r="U81" s="5">
        <f t="shared" si="21"/>
        <v>0.26959752796097114</v>
      </c>
      <c r="V81" s="34">
        <f t="shared" si="22"/>
        <v>0.66977143958285812</v>
      </c>
      <c r="W81" s="7"/>
      <c r="X81" s="7"/>
    </row>
    <row r="82" spans="1:24" s="6" customFormat="1" x14ac:dyDescent="0.3">
      <c r="A82" s="38" t="s">
        <v>22</v>
      </c>
      <c r="B82" s="38" t="s">
        <v>79</v>
      </c>
      <c r="C82" s="38" t="s">
        <v>99</v>
      </c>
      <c r="D82" s="38">
        <v>3</v>
      </c>
      <c r="E82" s="35" t="s">
        <v>169</v>
      </c>
      <c r="F82" s="18" t="s">
        <v>151</v>
      </c>
      <c r="G82" s="3">
        <v>1</v>
      </c>
      <c r="H82" s="8">
        <v>5705.880000000001</v>
      </c>
      <c r="I82" s="8">
        <v>4810.84</v>
      </c>
      <c r="J82" s="8">
        <v>4027.6800000000003</v>
      </c>
      <c r="K82" s="14"/>
      <c r="L82" s="14"/>
      <c r="M82" s="14"/>
      <c r="N82" s="14"/>
      <c r="O82" s="14"/>
      <c r="P82" s="5">
        <f t="shared" si="17"/>
        <v>4848.1333333333341</v>
      </c>
      <c r="Q82" s="5">
        <f t="shared" si="18"/>
        <v>685.62959121930726</v>
      </c>
      <c r="R82" s="5">
        <f t="shared" si="19"/>
        <v>395.84842905484015</v>
      </c>
      <c r="S82" s="34">
        <f t="shared" si="16"/>
        <v>1703.3357902229773</v>
      </c>
      <c r="T82" s="5">
        <f t="shared" si="20"/>
        <v>0.48481333333333343</v>
      </c>
      <c r="U82" s="5">
        <f t="shared" si="21"/>
        <v>6.8562959121930722E-2</v>
      </c>
      <c r="V82" s="34">
        <f t="shared" si="22"/>
        <v>0.17033357902229773</v>
      </c>
      <c r="W82" s="7"/>
      <c r="X82" s="7"/>
    </row>
    <row r="83" spans="1:24" s="6" customFormat="1" x14ac:dyDescent="0.3">
      <c r="A83" s="38" t="s">
        <v>22</v>
      </c>
      <c r="B83" s="38" t="s">
        <v>79</v>
      </c>
      <c r="C83" s="38" t="s">
        <v>99</v>
      </c>
      <c r="D83" s="38">
        <v>3</v>
      </c>
      <c r="E83" s="35" t="s">
        <v>169</v>
      </c>
      <c r="F83" s="18" t="s">
        <v>151</v>
      </c>
      <c r="G83" s="3">
        <v>3</v>
      </c>
      <c r="H83" s="8">
        <v>0</v>
      </c>
      <c r="I83" s="8">
        <v>895.04000000000008</v>
      </c>
      <c r="J83" s="8">
        <v>0</v>
      </c>
      <c r="K83" s="14"/>
      <c r="L83" s="14"/>
      <c r="M83" s="14"/>
      <c r="N83" s="14"/>
      <c r="O83" s="14"/>
      <c r="P83" s="5">
        <f t="shared" si="17"/>
        <v>298.34666666666669</v>
      </c>
      <c r="Q83" s="5">
        <f t="shared" si="18"/>
        <v>421.92590228880505</v>
      </c>
      <c r="R83" s="5">
        <f t="shared" si="19"/>
        <v>243.59903326451735</v>
      </c>
      <c r="S83" s="34">
        <f t="shared" si="16"/>
        <v>1048.2066401372181</v>
      </c>
      <c r="T83" s="5">
        <f t="shared" si="20"/>
        <v>2.9834666666666669E-2</v>
      </c>
      <c r="U83" s="5">
        <f t="shared" si="21"/>
        <v>4.2192590228880507E-2</v>
      </c>
      <c r="V83" s="34">
        <f t="shared" si="22"/>
        <v>0.10482066401372181</v>
      </c>
      <c r="W83" s="7"/>
      <c r="X83" s="7"/>
    </row>
    <row r="84" spans="1:24" s="6" customFormat="1" x14ac:dyDescent="0.3">
      <c r="A84" s="38" t="s">
        <v>22</v>
      </c>
      <c r="B84" s="38" t="s">
        <v>79</v>
      </c>
      <c r="C84" s="38" t="s">
        <v>99</v>
      </c>
      <c r="D84" s="38">
        <v>3</v>
      </c>
      <c r="E84" s="35" t="s">
        <v>169</v>
      </c>
      <c r="F84" s="18" t="s">
        <v>151</v>
      </c>
      <c r="G84" s="3">
        <v>5</v>
      </c>
      <c r="H84" s="8">
        <v>10069.200000000001</v>
      </c>
      <c r="I84" s="8">
        <v>14768.16</v>
      </c>
      <c r="J84" s="8">
        <v>6824.68</v>
      </c>
      <c r="K84" s="14"/>
      <c r="L84" s="14"/>
      <c r="M84" s="10"/>
      <c r="N84" s="10"/>
      <c r="O84" s="14"/>
      <c r="P84" s="5">
        <f t="shared" si="17"/>
        <v>10554.013333333334</v>
      </c>
      <c r="Q84" s="5">
        <f t="shared" si="18"/>
        <v>3260.9816112875524</v>
      </c>
      <c r="R84" s="5">
        <f t="shared" si="19"/>
        <v>1882.7286110992879</v>
      </c>
      <c r="S84" s="34">
        <f t="shared" si="16"/>
        <v>8101.3812135602357</v>
      </c>
      <c r="T84" s="5">
        <f t="shared" si="20"/>
        <v>1.0554013333333334</v>
      </c>
      <c r="U84" s="5">
        <f t="shared" si="21"/>
        <v>0.32609816112875523</v>
      </c>
      <c r="V84" s="11">
        <f t="shared" si="22"/>
        <v>0.81013812135602359</v>
      </c>
      <c r="W84" s="7"/>
      <c r="X84" s="7"/>
    </row>
    <row r="85" spans="1:24" s="6" customFormat="1" x14ac:dyDescent="0.3">
      <c r="A85" s="38" t="s">
        <v>22</v>
      </c>
      <c r="B85" s="38" t="s">
        <v>77</v>
      </c>
      <c r="C85" s="38" t="s">
        <v>99</v>
      </c>
      <c r="D85" s="38">
        <v>3</v>
      </c>
      <c r="E85" s="35" t="s">
        <v>169</v>
      </c>
      <c r="F85" s="18" t="s">
        <v>152</v>
      </c>
      <c r="G85" s="3">
        <v>0</v>
      </c>
      <c r="H85" s="8">
        <v>108411.72</v>
      </c>
      <c r="I85" s="8">
        <v>106174.12</v>
      </c>
      <c r="J85" s="8">
        <v>114565.12000000001</v>
      </c>
      <c r="K85" s="14"/>
      <c r="L85" s="14"/>
      <c r="M85" s="10"/>
      <c r="N85" s="10"/>
      <c r="O85" s="39"/>
      <c r="P85" s="5">
        <f t="shared" si="17"/>
        <v>109716.98666666668</v>
      </c>
      <c r="Q85" s="5">
        <f t="shared" si="18"/>
        <v>3547.7702906974682</v>
      </c>
      <c r="R85" s="5">
        <f t="shared" si="19"/>
        <v>2048.3061323571401</v>
      </c>
      <c r="S85" s="34">
        <f t="shared" si="16"/>
        <v>8813.8612875327744</v>
      </c>
      <c r="T85" s="5">
        <f t="shared" si="20"/>
        <v>10.971698666666668</v>
      </c>
      <c r="U85" s="5">
        <f t="shared" si="21"/>
        <v>0.35477702906974684</v>
      </c>
      <c r="V85" s="34">
        <f t="shared" si="22"/>
        <v>0.88138612875327749</v>
      </c>
      <c r="W85" s="7"/>
      <c r="X85" s="7"/>
    </row>
    <row r="86" spans="1:24" s="6" customFormat="1" x14ac:dyDescent="0.3">
      <c r="A86" s="38" t="s">
        <v>22</v>
      </c>
      <c r="B86" s="38" t="s">
        <v>77</v>
      </c>
      <c r="C86" s="38" t="s">
        <v>99</v>
      </c>
      <c r="D86" s="38">
        <v>3</v>
      </c>
      <c r="E86" s="35" t="s">
        <v>169</v>
      </c>
      <c r="F86" s="18" t="s">
        <v>152</v>
      </c>
      <c r="G86" s="3">
        <v>1</v>
      </c>
      <c r="H86" s="8">
        <v>4698.96</v>
      </c>
      <c r="I86" s="8">
        <v>13313.720000000001</v>
      </c>
      <c r="J86" s="8">
        <v>4251.4400000000005</v>
      </c>
      <c r="K86" s="14"/>
      <c r="L86" s="14"/>
      <c r="M86" s="14"/>
      <c r="N86" s="14"/>
      <c r="O86" s="39"/>
      <c r="P86" s="5">
        <f t="shared" si="17"/>
        <v>7421.3733333333339</v>
      </c>
      <c r="Q86" s="5">
        <f t="shared" si="18"/>
        <v>4170.5219871324935</v>
      </c>
      <c r="R86" s="5">
        <f t="shared" si="19"/>
        <v>2407.8519919321984</v>
      </c>
      <c r="S86" s="34">
        <f t="shared" si="16"/>
        <v>10360.98712128425</v>
      </c>
      <c r="T86" s="5">
        <f t="shared" si="20"/>
        <v>0.74213733333333343</v>
      </c>
      <c r="U86" s="5">
        <f t="shared" si="21"/>
        <v>0.41705219871324933</v>
      </c>
      <c r="V86" s="34">
        <f t="shared" si="22"/>
        <v>1.0360987121284251</v>
      </c>
      <c r="W86" s="7"/>
      <c r="X86" s="7"/>
    </row>
    <row r="87" spans="1:24" s="6" customFormat="1" x14ac:dyDescent="0.3">
      <c r="A87" s="38" t="s">
        <v>22</v>
      </c>
      <c r="B87" s="38" t="s">
        <v>77</v>
      </c>
      <c r="C87" s="38" t="s">
        <v>99</v>
      </c>
      <c r="D87" s="38">
        <v>3</v>
      </c>
      <c r="E87" s="35" t="s">
        <v>169</v>
      </c>
      <c r="F87" s="18" t="s">
        <v>152</v>
      </c>
      <c r="G87" s="3">
        <v>3</v>
      </c>
      <c r="H87" s="8">
        <v>9733.5600000000013</v>
      </c>
      <c r="I87" s="8">
        <v>1230.68</v>
      </c>
      <c r="J87" s="8">
        <v>2573.2400000000002</v>
      </c>
      <c r="K87" s="14"/>
      <c r="L87" s="14"/>
      <c r="M87" s="14"/>
      <c r="N87" s="14"/>
      <c r="O87" s="39"/>
      <c r="P87" s="5">
        <f t="shared" si="17"/>
        <v>4512.4933333333338</v>
      </c>
      <c r="Q87" s="5">
        <f t="shared" si="18"/>
        <v>3732.3156075670904</v>
      </c>
      <c r="R87" s="5">
        <f t="shared" si="19"/>
        <v>2154.8534207295015</v>
      </c>
      <c r="S87" s="34">
        <f t="shared" si="16"/>
        <v>9272.3342693990453</v>
      </c>
      <c r="T87" s="5">
        <f t="shared" si="20"/>
        <v>0.45124933333333339</v>
      </c>
      <c r="U87" s="5">
        <f t="shared" si="21"/>
        <v>0.37323156075670905</v>
      </c>
      <c r="V87" s="34">
        <f t="shared" si="22"/>
        <v>0.92723342693990451</v>
      </c>
      <c r="W87" s="7"/>
      <c r="X87" s="7"/>
    </row>
    <row r="88" spans="1:24" s="6" customFormat="1" x14ac:dyDescent="0.3">
      <c r="A88" s="38" t="s">
        <v>22</v>
      </c>
      <c r="B88" s="38" t="s">
        <v>77</v>
      </c>
      <c r="C88" s="38" t="s">
        <v>99</v>
      </c>
      <c r="D88" s="38">
        <v>3</v>
      </c>
      <c r="E88" s="35" t="s">
        <v>169</v>
      </c>
      <c r="F88" s="18" t="s">
        <v>152</v>
      </c>
      <c r="G88" s="3">
        <v>5</v>
      </c>
      <c r="H88" s="8">
        <v>19690.88</v>
      </c>
      <c r="I88" s="8">
        <v>11971.16</v>
      </c>
      <c r="J88" s="8">
        <v>12083.04</v>
      </c>
      <c r="K88" s="14"/>
      <c r="L88" s="14"/>
      <c r="M88" s="14"/>
      <c r="N88" s="14"/>
      <c r="O88" s="39"/>
      <c r="P88" s="5">
        <f t="shared" si="17"/>
        <v>14581.693333333335</v>
      </c>
      <c r="Q88" s="5">
        <f t="shared" si="18"/>
        <v>3613.0292534781479</v>
      </c>
      <c r="R88" s="5">
        <f t="shared" si="19"/>
        <v>2085.9834120856012</v>
      </c>
      <c r="S88" s="34">
        <f t="shared" si="16"/>
        <v>8975.986622204342</v>
      </c>
      <c r="T88" s="5">
        <f t="shared" si="20"/>
        <v>1.4581693333333334</v>
      </c>
      <c r="U88" s="5">
        <f t="shared" si="21"/>
        <v>0.36130292534781477</v>
      </c>
      <c r="V88" s="11">
        <f t="shared" si="22"/>
        <v>0.89759866222043416</v>
      </c>
      <c r="W88" s="7"/>
      <c r="X88" s="7"/>
    </row>
    <row r="89" spans="1:24" s="6" customFormat="1" x14ac:dyDescent="0.3">
      <c r="A89" s="38" t="s">
        <v>23</v>
      </c>
      <c r="B89" s="38" t="s">
        <v>79</v>
      </c>
      <c r="C89" s="38" t="s">
        <v>99</v>
      </c>
      <c r="D89" s="38">
        <v>1</v>
      </c>
      <c r="E89" s="35" t="s">
        <v>169</v>
      </c>
      <c r="F89" s="18" t="s">
        <v>108</v>
      </c>
      <c r="G89" s="3">
        <v>0</v>
      </c>
      <c r="H89" s="12">
        <v>67874.820000000007</v>
      </c>
      <c r="I89" s="12">
        <v>83983.282500000001</v>
      </c>
      <c r="J89" s="14"/>
      <c r="K89" s="14"/>
      <c r="L89" s="14"/>
      <c r="M89" s="10"/>
      <c r="N89" s="10"/>
      <c r="O89" s="39"/>
      <c r="P89" s="5">
        <f t="shared" si="17"/>
        <v>75929.051250000004</v>
      </c>
      <c r="Q89" s="5">
        <f t="shared" si="18"/>
        <v>8054.2312500000098</v>
      </c>
      <c r="R89" s="5">
        <f t="shared" si="19"/>
        <v>5695.2015341196093</v>
      </c>
      <c r="S89" s="34">
        <f>R89*12.706</f>
        <v>72363.23069252375</v>
      </c>
      <c r="T89" s="5">
        <f t="shared" si="20"/>
        <v>7.5929051250000006</v>
      </c>
      <c r="U89" s="5">
        <f t="shared" si="21"/>
        <v>0.80542312500000102</v>
      </c>
      <c r="V89" s="34">
        <f t="shared" si="22"/>
        <v>7.236323069252375</v>
      </c>
      <c r="W89" s="7"/>
      <c r="X89" s="7"/>
    </row>
    <row r="90" spans="1:24" s="6" customFormat="1" x14ac:dyDescent="0.3">
      <c r="A90" s="38" t="s">
        <v>23</v>
      </c>
      <c r="B90" s="38" t="s">
        <v>79</v>
      </c>
      <c r="C90" s="38" t="s">
        <v>99</v>
      </c>
      <c r="D90" s="38">
        <v>1</v>
      </c>
      <c r="E90" s="35" t="s">
        <v>169</v>
      </c>
      <c r="F90" s="18" t="s">
        <v>108</v>
      </c>
      <c r="G90" s="3">
        <v>1</v>
      </c>
      <c r="H90" s="12">
        <v>41004.892499999994</v>
      </c>
      <c r="I90" s="12">
        <v>37344.645000000004</v>
      </c>
      <c r="J90" s="14"/>
      <c r="K90" s="14"/>
      <c r="L90" s="14"/>
      <c r="M90" s="10"/>
      <c r="N90" s="10"/>
      <c r="O90" s="39"/>
      <c r="P90" s="5">
        <f t="shared" si="17"/>
        <v>39174.768750000003</v>
      </c>
      <c r="Q90" s="5">
        <f t="shared" si="18"/>
        <v>1830.1237499999952</v>
      </c>
      <c r="R90" s="5">
        <f t="shared" si="19"/>
        <v>1294.0929140355504</v>
      </c>
      <c r="S90" s="34">
        <f t="shared" ref="S90:S103" si="23">R90*12.706</f>
        <v>16442.744565735702</v>
      </c>
      <c r="T90" s="5">
        <f t="shared" si="20"/>
        <v>3.9174768750000002</v>
      </c>
      <c r="U90" s="5">
        <f t="shared" si="21"/>
        <v>0.18301237499999953</v>
      </c>
      <c r="V90" s="34">
        <f t="shared" si="22"/>
        <v>1.6442744565735703</v>
      </c>
    </row>
    <row r="91" spans="1:24" s="6" customFormat="1" x14ac:dyDescent="0.3">
      <c r="A91" s="38" t="s">
        <v>23</v>
      </c>
      <c r="B91" s="38" t="s">
        <v>79</v>
      </c>
      <c r="C91" s="38" t="s">
        <v>99</v>
      </c>
      <c r="D91" s="38">
        <v>1</v>
      </c>
      <c r="E91" s="35" t="s">
        <v>169</v>
      </c>
      <c r="F91" s="18" t="s">
        <v>108</v>
      </c>
      <c r="G91" s="3">
        <v>2</v>
      </c>
      <c r="H91" s="12">
        <v>40245.855000000003</v>
      </c>
      <c r="I91" s="12">
        <v>32942.227500000001</v>
      </c>
      <c r="J91" s="14"/>
      <c r="K91" s="14"/>
      <c r="L91" s="14"/>
      <c r="M91" s="10"/>
      <c r="N91" s="10"/>
      <c r="O91" s="39"/>
      <c r="P91" s="5">
        <f t="shared" si="17"/>
        <v>36594.041250000002</v>
      </c>
      <c r="Q91" s="5">
        <f t="shared" si="18"/>
        <v>3651.8137500000012</v>
      </c>
      <c r="R91" s="5">
        <f t="shared" si="19"/>
        <v>2582.2222662552763</v>
      </c>
      <c r="S91" s="34">
        <f t="shared" si="23"/>
        <v>32809.71611503954</v>
      </c>
      <c r="T91" s="5">
        <f t="shared" si="20"/>
        <v>3.659404125</v>
      </c>
      <c r="U91" s="5">
        <f t="shared" si="21"/>
        <v>0.36518137500000014</v>
      </c>
      <c r="V91" s="34">
        <f t="shared" si="22"/>
        <v>3.2809716115039542</v>
      </c>
    </row>
    <row r="92" spans="1:24" s="6" customFormat="1" x14ac:dyDescent="0.3">
      <c r="A92" s="38" t="s">
        <v>23</v>
      </c>
      <c r="B92" s="38" t="s">
        <v>79</v>
      </c>
      <c r="C92" s="38" t="s">
        <v>99</v>
      </c>
      <c r="D92" s="38">
        <v>1</v>
      </c>
      <c r="E92" s="35" t="s">
        <v>169</v>
      </c>
      <c r="F92" s="18" t="s">
        <v>108</v>
      </c>
      <c r="G92" s="3">
        <v>3</v>
      </c>
      <c r="H92" s="12"/>
      <c r="I92" s="12"/>
      <c r="J92" s="14"/>
      <c r="K92" s="14"/>
      <c r="L92" s="14"/>
      <c r="M92" s="10"/>
      <c r="N92" s="10"/>
      <c r="O92" s="39"/>
      <c r="P92" s="5"/>
      <c r="Q92" s="5"/>
      <c r="R92" s="5"/>
      <c r="S92" s="34"/>
      <c r="T92" s="5"/>
      <c r="U92" s="5"/>
      <c r="V92" s="34"/>
    </row>
    <row r="93" spans="1:24" s="6" customFormat="1" x14ac:dyDescent="0.3">
      <c r="A93" s="38" t="s">
        <v>23</v>
      </c>
      <c r="B93" s="38" t="s">
        <v>79</v>
      </c>
      <c r="C93" s="38" t="s">
        <v>99</v>
      </c>
      <c r="D93" s="38">
        <v>1</v>
      </c>
      <c r="E93" s="35" t="s">
        <v>169</v>
      </c>
      <c r="F93" s="18" t="s">
        <v>108</v>
      </c>
      <c r="G93" s="3">
        <v>4</v>
      </c>
      <c r="H93" s="12">
        <v>83325.45</v>
      </c>
      <c r="I93" s="12">
        <v>79310.985000000001</v>
      </c>
      <c r="J93" s="14"/>
      <c r="K93" s="14"/>
      <c r="L93" s="10"/>
      <c r="M93" s="10"/>
      <c r="N93" s="10"/>
      <c r="O93" s="39"/>
      <c r="P93" s="5">
        <f>AVERAGE(H93:O93)</f>
        <v>81318.217499999999</v>
      </c>
      <c r="Q93" s="5">
        <f>_xlfn.STDEV.P(H93:O93)</f>
        <v>2007.2324999999983</v>
      </c>
      <c r="R93" s="5">
        <f>Q93/SQRT(COUNT(H93:O93))</f>
        <v>1419.3277121680255</v>
      </c>
      <c r="S93" s="34">
        <f t="shared" si="23"/>
        <v>18033.977910806931</v>
      </c>
      <c r="T93" s="5">
        <f t="shared" ref="T93:U97" si="24">P93/10000</f>
        <v>8.1318217500000003</v>
      </c>
      <c r="U93" s="5">
        <f t="shared" si="24"/>
        <v>0.20072324999999983</v>
      </c>
      <c r="V93" s="34">
        <f>S93/10000</f>
        <v>1.8033977910806931</v>
      </c>
      <c r="W93" s="7"/>
      <c r="X93" s="7"/>
    </row>
    <row r="94" spans="1:24" s="6" customFormat="1" x14ac:dyDescent="0.3">
      <c r="A94" s="38" t="s">
        <v>23</v>
      </c>
      <c r="B94" s="38" t="s">
        <v>79</v>
      </c>
      <c r="C94" s="38" t="s">
        <v>99</v>
      </c>
      <c r="D94" s="38">
        <v>1</v>
      </c>
      <c r="E94" s="35" t="s">
        <v>169</v>
      </c>
      <c r="F94" s="18" t="s">
        <v>108</v>
      </c>
      <c r="G94" s="3">
        <v>5</v>
      </c>
      <c r="H94" s="12">
        <v>169096.6875</v>
      </c>
      <c r="I94" s="12">
        <v>177648.50999999998</v>
      </c>
      <c r="J94" s="14"/>
      <c r="K94" s="14"/>
      <c r="L94" s="10"/>
      <c r="M94" s="10"/>
      <c r="N94" s="10"/>
      <c r="O94" s="39"/>
      <c r="P94" s="5">
        <f>AVERAGE(H94:O94)</f>
        <v>173372.59875</v>
      </c>
      <c r="Q94" s="5">
        <f>_xlfn.STDEV.P(H94:O94)</f>
        <v>4275.9112499999901</v>
      </c>
      <c r="R94" s="5">
        <f>Q94/SQRT(COUNT(H94:O94))</f>
        <v>3023.5258406268399</v>
      </c>
      <c r="S94" s="34">
        <f t="shared" si="23"/>
        <v>38416.919331004625</v>
      </c>
      <c r="T94" s="5">
        <f t="shared" si="24"/>
        <v>17.337259875000001</v>
      </c>
      <c r="U94" s="5">
        <f t="shared" si="24"/>
        <v>0.42759112499999902</v>
      </c>
      <c r="V94" s="34">
        <f>S94/10000</f>
        <v>3.8416919331004626</v>
      </c>
      <c r="W94" s="7"/>
      <c r="X94" s="7"/>
    </row>
    <row r="95" spans="1:24" s="6" customFormat="1" x14ac:dyDescent="0.3">
      <c r="A95" s="38" t="s">
        <v>23</v>
      </c>
      <c r="B95" s="38" t="s">
        <v>77</v>
      </c>
      <c r="C95" s="38" t="s">
        <v>99</v>
      </c>
      <c r="D95" s="38">
        <v>1</v>
      </c>
      <c r="E95" s="35" t="s">
        <v>169</v>
      </c>
      <c r="F95" s="18" t="s">
        <v>109</v>
      </c>
      <c r="G95" s="3">
        <v>0</v>
      </c>
      <c r="H95" s="12">
        <v>71720.61</v>
      </c>
      <c r="I95" s="12">
        <v>70438.679999999993</v>
      </c>
      <c r="J95" s="14"/>
      <c r="K95" s="14"/>
      <c r="L95" s="10"/>
      <c r="M95" s="10"/>
      <c r="N95" s="10"/>
      <c r="O95" s="39"/>
      <c r="P95" s="5">
        <f>AVERAGE(H95:O95)</f>
        <v>71079.64499999999</v>
      </c>
      <c r="Q95" s="5">
        <f>_xlfn.STDEV.P(H95:O95)</f>
        <v>640.96500000000378</v>
      </c>
      <c r="R95" s="5">
        <f>Q95/SQRT(COUNT(H95:O95))</f>
        <v>453.2306980032381</v>
      </c>
      <c r="S95" s="34">
        <f t="shared" si="23"/>
        <v>5758.7492488291427</v>
      </c>
      <c r="T95" s="5">
        <f t="shared" si="24"/>
        <v>7.1079644999999987</v>
      </c>
      <c r="U95" s="5">
        <f t="shared" si="24"/>
        <v>6.4096500000000375E-2</v>
      </c>
      <c r="V95" s="34">
        <f>S95/10000</f>
        <v>0.57587492488291425</v>
      </c>
    </row>
    <row r="96" spans="1:24" s="6" customFormat="1" x14ac:dyDescent="0.3">
      <c r="A96" s="38" t="s">
        <v>23</v>
      </c>
      <c r="B96" s="38" t="s">
        <v>77</v>
      </c>
      <c r="C96" s="38" t="s">
        <v>99</v>
      </c>
      <c r="D96" s="38">
        <v>1</v>
      </c>
      <c r="E96" s="35" t="s">
        <v>169</v>
      </c>
      <c r="F96" s="18" t="s">
        <v>109</v>
      </c>
      <c r="G96" s="3">
        <v>1</v>
      </c>
      <c r="H96" s="12">
        <v>33886.807500000003</v>
      </c>
      <c r="I96" s="12">
        <v>22366.304999999997</v>
      </c>
      <c r="J96" s="14"/>
      <c r="K96" s="14"/>
      <c r="L96" s="14"/>
      <c r="M96" s="10"/>
      <c r="N96" s="10"/>
      <c r="O96" s="39"/>
      <c r="P96" s="5">
        <f>AVERAGE(H96:O96)</f>
        <v>28126.556250000001</v>
      </c>
      <c r="Q96" s="5">
        <f>_xlfn.STDEV.P(H96:O96)</f>
        <v>5760.2512499999875</v>
      </c>
      <c r="R96" s="5">
        <f>Q96/SQRT(COUNT(H96:O96))</f>
        <v>4073.112720213278</v>
      </c>
      <c r="S96" s="34">
        <f t="shared" si="23"/>
        <v>51752.970223029908</v>
      </c>
      <c r="T96" s="5">
        <f t="shared" si="24"/>
        <v>2.8126556250000001</v>
      </c>
      <c r="U96" s="5">
        <f t="shared" si="24"/>
        <v>0.57602512499999881</v>
      </c>
      <c r="V96" s="34">
        <f>S96/10000</f>
        <v>5.175297022302991</v>
      </c>
    </row>
    <row r="97" spans="1:24" s="6" customFormat="1" x14ac:dyDescent="0.3">
      <c r="A97" s="38" t="s">
        <v>23</v>
      </c>
      <c r="B97" s="38" t="s">
        <v>77</v>
      </c>
      <c r="C97" s="38" t="s">
        <v>99</v>
      </c>
      <c r="D97" s="38">
        <v>1</v>
      </c>
      <c r="E97" s="35" t="s">
        <v>169</v>
      </c>
      <c r="F97" s="18" t="s">
        <v>109</v>
      </c>
      <c r="G97" s="3">
        <v>2</v>
      </c>
      <c r="H97" s="12">
        <v>23884.38</v>
      </c>
      <c r="I97" s="12">
        <v>18419.310000000001</v>
      </c>
      <c r="J97" s="14"/>
      <c r="K97" s="14"/>
      <c r="L97" s="14"/>
      <c r="M97" s="10"/>
      <c r="N97" s="10"/>
      <c r="O97" s="39"/>
      <c r="P97" s="5">
        <f>AVERAGE(H97:O97)</f>
        <v>21151.845000000001</v>
      </c>
      <c r="Q97" s="5">
        <f>_xlfn.STDEV.P(H97:O97)</f>
        <v>2732.5349999999949</v>
      </c>
      <c r="R97" s="5">
        <f>Q97/SQRT(COUNT(H97:O97))</f>
        <v>1932.1940283295789</v>
      </c>
      <c r="S97" s="34">
        <f t="shared" si="23"/>
        <v>24550.45732395563</v>
      </c>
      <c r="T97" s="5">
        <f t="shared" si="24"/>
        <v>2.1151845000000002</v>
      </c>
      <c r="U97" s="5">
        <f t="shared" si="24"/>
        <v>0.27325349999999948</v>
      </c>
      <c r="V97" s="34">
        <f>S97/10000</f>
        <v>2.455045732395563</v>
      </c>
    </row>
    <row r="98" spans="1:24" s="6" customFormat="1" x14ac:dyDescent="0.3">
      <c r="A98" s="38" t="s">
        <v>23</v>
      </c>
      <c r="B98" s="38" t="s">
        <v>77</v>
      </c>
      <c r="C98" s="38" t="s">
        <v>99</v>
      </c>
      <c r="D98" s="38">
        <v>1</v>
      </c>
      <c r="E98" s="35" t="s">
        <v>169</v>
      </c>
      <c r="F98" s="18" t="s">
        <v>109</v>
      </c>
      <c r="G98" s="3">
        <v>3</v>
      </c>
      <c r="H98" s="12"/>
      <c r="I98" s="12"/>
      <c r="J98" s="14"/>
      <c r="K98" s="14"/>
      <c r="L98" s="14"/>
      <c r="M98" s="10"/>
      <c r="N98" s="10"/>
      <c r="O98" s="39"/>
      <c r="P98" s="5"/>
      <c r="Q98" s="5"/>
      <c r="R98" s="5"/>
      <c r="S98" s="34"/>
      <c r="T98" s="5"/>
      <c r="U98" s="5"/>
      <c r="V98" s="34"/>
      <c r="W98" s="7"/>
      <c r="X98" s="7"/>
    </row>
    <row r="99" spans="1:24" s="6" customFormat="1" x14ac:dyDescent="0.3">
      <c r="A99" s="38" t="s">
        <v>23</v>
      </c>
      <c r="B99" s="38" t="s">
        <v>77</v>
      </c>
      <c r="C99" s="38" t="s">
        <v>99</v>
      </c>
      <c r="D99" s="38">
        <v>1</v>
      </c>
      <c r="E99" s="35" t="s">
        <v>169</v>
      </c>
      <c r="F99" s="18" t="s">
        <v>109</v>
      </c>
      <c r="G99" s="3">
        <v>4</v>
      </c>
      <c r="H99" s="12">
        <v>63253.125</v>
      </c>
      <c r="I99" s="12">
        <v>124549.62</v>
      </c>
      <c r="J99" s="14"/>
      <c r="K99" s="14"/>
      <c r="L99" s="14"/>
      <c r="M99" s="10"/>
      <c r="N99" s="10"/>
      <c r="O99" s="39"/>
      <c r="P99" s="5">
        <f>AVERAGE(H99:O99)</f>
        <v>93901.372499999998</v>
      </c>
      <c r="Q99" s="5">
        <f>_xlfn.STDEV.P(H99:O99)</f>
        <v>30648.247500000005</v>
      </c>
      <c r="R99" s="5">
        <f>Q99/SQRT(COUNT(H99:O99))</f>
        <v>21671.583638733653</v>
      </c>
      <c r="S99" s="34">
        <f t="shared" si="23"/>
        <v>275359.14171374979</v>
      </c>
      <c r="T99" s="5">
        <f t="shared" ref="T99:U103" si="25">P99/10000</f>
        <v>9.3901372500000004</v>
      </c>
      <c r="U99" s="5">
        <f t="shared" si="25"/>
        <v>3.0648247500000005</v>
      </c>
      <c r="V99" s="34">
        <f>S99/10000</f>
        <v>27.53591417137498</v>
      </c>
      <c r="W99" s="7"/>
      <c r="X99" s="7"/>
    </row>
    <row r="100" spans="1:24" s="6" customFormat="1" x14ac:dyDescent="0.3">
      <c r="A100" s="38" t="s">
        <v>23</v>
      </c>
      <c r="B100" s="38" t="s">
        <v>77</v>
      </c>
      <c r="C100" s="38" t="s">
        <v>99</v>
      </c>
      <c r="D100" s="38">
        <v>1</v>
      </c>
      <c r="E100" s="35" t="s">
        <v>169</v>
      </c>
      <c r="F100" s="18" t="s">
        <v>109</v>
      </c>
      <c r="G100" s="3">
        <v>5</v>
      </c>
      <c r="H100" s="12">
        <v>125578.53750000001</v>
      </c>
      <c r="I100" s="12">
        <v>185525.63250000001</v>
      </c>
      <c r="J100" s="14"/>
      <c r="K100" s="14"/>
      <c r="L100" s="10"/>
      <c r="M100" s="10"/>
      <c r="N100" s="10"/>
      <c r="O100" s="39"/>
      <c r="P100" s="5">
        <f>AVERAGE(H100:O100)</f>
        <v>155552.08500000002</v>
      </c>
      <c r="Q100" s="5">
        <f>_xlfn.STDEV.P(H100:O100)</f>
        <v>29973.547499999939</v>
      </c>
      <c r="R100" s="5">
        <f>Q100/SQRT(COUNT(H100:O100))</f>
        <v>21194.498693467045</v>
      </c>
      <c r="S100" s="34">
        <f t="shared" si="23"/>
        <v>269297.30039919226</v>
      </c>
      <c r="T100" s="5">
        <f t="shared" si="25"/>
        <v>15.555208500000003</v>
      </c>
      <c r="U100" s="5">
        <f t="shared" si="25"/>
        <v>2.9973547499999937</v>
      </c>
      <c r="V100" s="34">
        <f>S100/10000</f>
        <v>26.929730039919225</v>
      </c>
      <c r="W100" s="7"/>
      <c r="X100" s="7"/>
    </row>
    <row r="101" spans="1:24" s="6" customFormat="1" x14ac:dyDescent="0.3">
      <c r="A101" s="38" t="s">
        <v>23</v>
      </c>
      <c r="B101" s="38" t="s">
        <v>80</v>
      </c>
      <c r="C101" s="38" t="s">
        <v>99</v>
      </c>
      <c r="D101" s="38">
        <v>1</v>
      </c>
      <c r="E101" s="35" t="s">
        <v>169</v>
      </c>
      <c r="F101" s="18" t="s">
        <v>110</v>
      </c>
      <c r="G101" s="3">
        <v>0</v>
      </c>
      <c r="H101" s="12">
        <v>74351.94</v>
      </c>
      <c r="I101" s="12">
        <v>68566.387499999997</v>
      </c>
      <c r="J101" s="14"/>
      <c r="K101" s="14"/>
      <c r="L101" s="10"/>
      <c r="M101" s="10"/>
      <c r="N101" s="10"/>
      <c r="O101" s="39"/>
      <c r="P101" s="5">
        <f>AVERAGE(H101:O101)</f>
        <v>71459.163750000007</v>
      </c>
      <c r="Q101" s="5">
        <f>_xlfn.STDEV.P(H101:O101)</f>
        <v>2892.7762500000026</v>
      </c>
      <c r="R101" s="5">
        <f>Q101/SQRT(COUNT(H101:O101))</f>
        <v>2045.5017028303932</v>
      </c>
      <c r="S101" s="34">
        <f t="shared" si="23"/>
        <v>25990.144636162975</v>
      </c>
      <c r="T101" s="5">
        <f t="shared" si="25"/>
        <v>7.1459163750000005</v>
      </c>
      <c r="U101" s="5">
        <f t="shared" si="25"/>
        <v>0.28927762500000026</v>
      </c>
      <c r="V101" s="34">
        <f>S101/10000</f>
        <v>2.5990144636162973</v>
      </c>
      <c r="W101" s="7"/>
      <c r="X101" s="7"/>
    </row>
    <row r="102" spans="1:24" s="6" customFormat="1" x14ac:dyDescent="0.3">
      <c r="A102" s="38" t="s">
        <v>23</v>
      </c>
      <c r="B102" s="38" t="s">
        <v>80</v>
      </c>
      <c r="C102" s="38" t="s">
        <v>99</v>
      </c>
      <c r="D102" s="38">
        <v>1</v>
      </c>
      <c r="E102" s="35" t="s">
        <v>169</v>
      </c>
      <c r="F102" s="18" t="s">
        <v>110</v>
      </c>
      <c r="G102" s="3">
        <v>1</v>
      </c>
      <c r="H102" s="12">
        <v>41578.387499999997</v>
      </c>
      <c r="I102" s="12">
        <v>39790.432499999995</v>
      </c>
      <c r="J102" s="14"/>
      <c r="K102" s="14"/>
      <c r="L102" s="10"/>
      <c r="M102" s="10"/>
      <c r="N102" s="10"/>
      <c r="O102" s="39"/>
      <c r="P102" s="5">
        <f>AVERAGE(H102:O102)</f>
        <v>40684.409999999996</v>
      </c>
      <c r="Q102" s="5">
        <f>_xlfn.STDEV.P(H102:O102)</f>
        <v>893.97750000000087</v>
      </c>
      <c r="R102" s="5">
        <f>Q102/SQRT(COUNT(H102:O102))</f>
        <v>632.13755247819734</v>
      </c>
      <c r="S102" s="34">
        <f t="shared" si="23"/>
        <v>8031.9397417879754</v>
      </c>
      <c r="T102" s="5">
        <f t="shared" si="25"/>
        <v>4.068441</v>
      </c>
      <c r="U102" s="5">
        <f t="shared" si="25"/>
        <v>8.9397750000000081E-2</v>
      </c>
      <c r="V102" s="34">
        <f>S102/10000</f>
        <v>0.80319397417879757</v>
      </c>
      <c r="W102" s="7"/>
      <c r="X102" s="7"/>
    </row>
    <row r="103" spans="1:24" s="6" customFormat="1" x14ac:dyDescent="0.3">
      <c r="A103" s="38" t="s">
        <v>23</v>
      </c>
      <c r="B103" s="38" t="s">
        <v>80</v>
      </c>
      <c r="C103" s="38" t="s">
        <v>99</v>
      </c>
      <c r="D103" s="38">
        <v>1</v>
      </c>
      <c r="E103" s="35" t="s">
        <v>169</v>
      </c>
      <c r="F103" s="18" t="s">
        <v>110</v>
      </c>
      <c r="G103" s="3">
        <v>2</v>
      </c>
      <c r="H103" s="12">
        <v>38879.587499999994</v>
      </c>
      <c r="I103" s="12">
        <v>35101.267500000002</v>
      </c>
      <c r="J103" s="14"/>
      <c r="K103" s="14"/>
      <c r="L103" s="14"/>
      <c r="M103" s="10"/>
      <c r="N103" s="10"/>
      <c r="O103" s="39"/>
      <c r="P103" s="5">
        <f>AVERAGE(H103:O103)</f>
        <v>36990.427499999998</v>
      </c>
      <c r="Q103" s="5">
        <f>_xlfn.STDEV.P(H103:O103)</f>
        <v>1889.1599999999962</v>
      </c>
      <c r="R103" s="5">
        <f>Q103/SQRT(COUNT(H103:O103))</f>
        <v>1335.8378467463754</v>
      </c>
      <c r="S103" s="34">
        <f t="shared" si="23"/>
        <v>16973.155680759446</v>
      </c>
      <c r="T103" s="5">
        <f t="shared" si="25"/>
        <v>3.6990427499999998</v>
      </c>
      <c r="U103" s="5">
        <f t="shared" si="25"/>
        <v>0.18891599999999961</v>
      </c>
      <c r="V103" s="34">
        <f>S103/10000</f>
        <v>1.6973155680759446</v>
      </c>
      <c r="W103" s="7"/>
      <c r="X103" s="7"/>
    </row>
    <row r="104" spans="1:24" s="6" customFormat="1" x14ac:dyDescent="0.3">
      <c r="A104" s="38" t="s">
        <v>23</v>
      </c>
      <c r="B104" s="38" t="s">
        <v>80</v>
      </c>
      <c r="C104" s="38" t="s">
        <v>99</v>
      </c>
      <c r="D104" s="38">
        <v>1</v>
      </c>
      <c r="E104" s="35" t="s">
        <v>169</v>
      </c>
      <c r="F104" s="18" t="s">
        <v>110</v>
      </c>
      <c r="G104" s="3">
        <v>3</v>
      </c>
      <c r="H104" s="12"/>
      <c r="I104" s="12"/>
      <c r="J104" s="14"/>
      <c r="K104" s="14"/>
      <c r="L104" s="14"/>
      <c r="M104" s="10"/>
      <c r="N104" s="10"/>
      <c r="O104" s="39"/>
      <c r="P104" s="5"/>
      <c r="Q104" s="5"/>
      <c r="R104" s="5"/>
      <c r="S104" s="34"/>
      <c r="T104" s="5"/>
      <c r="U104" s="5"/>
      <c r="V104" s="34"/>
      <c r="W104" s="7"/>
      <c r="X104" s="7"/>
    </row>
    <row r="105" spans="1:24" s="6" customFormat="1" x14ac:dyDescent="0.3">
      <c r="A105" s="38" t="s">
        <v>23</v>
      </c>
      <c r="B105" s="38" t="s">
        <v>80</v>
      </c>
      <c r="C105" s="38" t="s">
        <v>99</v>
      </c>
      <c r="D105" s="38">
        <v>1</v>
      </c>
      <c r="E105" s="35" t="s">
        <v>169</v>
      </c>
      <c r="F105" s="18" t="s">
        <v>110</v>
      </c>
      <c r="G105" s="3">
        <v>4</v>
      </c>
      <c r="H105" s="12">
        <v>80997.735000000001</v>
      </c>
      <c r="I105" s="12">
        <v>103144.7625</v>
      </c>
      <c r="J105" s="14"/>
      <c r="K105" s="14"/>
      <c r="L105" s="14"/>
      <c r="M105" s="10"/>
      <c r="N105" s="10"/>
      <c r="O105" s="39"/>
      <c r="P105" s="5">
        <f t="shared" ref="P105:P124" si="26">AVERAGE(H105:O105)</f>
        <v>92071.248749999999</v>
      </c>
      <c r="Q105" s="5">
        <f t="shared" ref="Q105:Q124" si="27">_xlfn.STDEV.P(H105:O105)</f>
        <v>11073.513749999978</v>
      </c>
      <c r="R105" s="5">
        <f t="shared" ref="R105:R124" si="28">Q105/SQRT(COUNT(H105:O105))</f>
        <v>7830.1566641874597</v>
      </c>
      <c r="S105" s="34">
        <f t="shared" si="16"/>
        <v>33693.164125998635</v>
      </c>
      <c r="T105" s="5">
        <f t="shared" ref="T105:T124" si="29">P105/10000</f>
        <v>9.2071248749999999</v>
      </c>
      <c r="U105" s="5">
        <f t="shared" ref="U105:U124" si="30">Q105/10000</f>
        <v>1.1073513749999979</v>
      </c>
      <c r="V105" s="34">
        <f t="shared" ref="V105:V124" si="31">S105/10000</f>
        <v>3.3693164125998636</v>
      </c>
      <c r="W105" s="7"/>
      <c r="X105" s="7"/>
    </row>
    <row r="106" spans="1:24" s="6" customFormat="1" x14ac:dyDescent="0.3">
      <c r="A106" s="38" t="s">
        <v>23</v>
      </c>
      <c r="B106" s="38" t="s">
        <v>80</v>
      </c>
      <c r="C106" s="38" t="s">
        <v>99</v>
      </c>
      <c r="D106" s="38">
        <v>1</v>
      </c>
      <c r="E106" s="35" t="s">
        <v>169</v>
      </c>
      <c r="F106" s="18" t="s">
        <v>110</v>
      </c>
      <c r="G106" s="3">
        <v>5</v>
      </c>
      <c r="H106" s="12">
        <v>129795.41250000001</v>
      </c>
      <c r="I106" s="12">
        <v>153342.4425</v>
      </c>
      <c r="J106" s="14"/>
      <c r="K106" s="14"/>
      <c r="L106" s="14"/>
      <c r="M106" s="10"/>
      <c r="N106" s="10"/>
      <c r="O106" s="39"/>
      <c r="P106" s="5">
        <f t="shared" si="26"/>
        <v>141568.92749999999</v>
      </c>
      <c r="Q106" s="5">
        <f t="shared" si="27"/>
        <v>11773.514999999999</v>
      </c>
      <c r="R106" s="5">
        <f t="shared" si="28"/>
        <v>8325.1322949015339</v>
      </c>
      <c r="S106" s="34">
        <f t="shared" si="16"/>
        <v>35823.044264961303</v>
      </c>
      <c r="T106" s="5">
        <f t="shared" si="29"/>
        <v>14.156892749999999</v>
      </c>
      <c r="U106" s="5">
        <f t="shared" si="30"/>
        <v>1.1773514999999999</v>
      </c>
      <c r="V106" s="34">
        <f t="shared" si="31"/>
        <v>3.5823044264961301</v>
      </c>
      <c r="W106" s="7"/>
      <c r="X106" s="7"/>
    </row>
    <row r="107" spans="1:24" s="6" customFormat="1" ht="15" x14ac:dyDescent="0.3">
      <c r="A107" s="38" t="s">
        <v>24</v>
      </c>
      <c r="B107" s="38" t="s">
        <v>79</v>
      </c>
      <c r="C107" s="38" t="s">
        <v>99</v>
      </c>
      <c r="D107" s="38">
        <v>3</v>
      </c>
      <c r="E107" s="35" t="s">
        <v>169</v>
      </c>
      <c r="F107" s="18" t="s">
        <v>104</v>
      </c>
      <c r="G107" s="3">
        <v>0</v>
      </c>
      <c r="H107" s="8">
        <v>261211.5</v>
      </c>
      <c r="I107" s="8">
        <v>275987.10000000003</v>
      </c>
      <c r="J107" s="8">
        <v>258045.30000000002</v>
      </c>
      <c r="K107" s="14"/>
      <c r="L107" s="10"/>
      <c r="M107" s="10"/>
      <c r="N107" s="10"/>
      <c r="O107" s="39"/>
      <c r="P107" s="5">
        <f t="shared" si="26"/>
        <v>265081.30000000005</v>
      </c>
      <c r="Q107" s="5">
        <f t="shared" si="27"/>
        <v>7819.1457692001222</v>
      </c>
      <c r="R107" s="5">
        <f t="shared" si="28"/>
        <v>4514.3859146806144</v>
      </c>
      <c r="S107" s="34">
        <f t="shared" si="16"/>
        <v>19425.402590870683</v>
      </c>
      <c r="T107" s="5">
        <f t="shared" si="29"/>
        <v>26.508130000000005</v>
      </c>
      <c r="U107" s="5">
        <f t="shared" si="30"/>
        <v>0.78191457692001221</v>
      </c>
      <c r="V107" s="34">
        <f t="shared" si="31"/>
        <v>1.9425402590870682</v>
      </c>
      <c r="W107" s="7"/>
      <c r="X107" s="7"/>
    </row>
    <row r="108" spans="1:24" s="6" customFormat="1" ht="15" x14ac:dyDescent="0.3">
      <c r="A108" s="38" t="s">
        <v>24</v>
      </c>
      <c r="B108" s="38" t="s">
        <v>79</v>
      </c>
      <c r="C108" s="38" t="s">
        <v>99</v>
      </c>
      <c r="D108" s="38">
        <v>3</v>
      </c>
      <c r="E108" s="35" t="s">
        <v>169</v>
      </c>
      <c r="F108" s="18" t="s">
        <v>104</v>
      </c>
      <c r="G108" s="3">
        <v>1</v>
      </c>
      <c r="H108" s="8">
        <v>24484.2</v>
      </c>
      <c r="I108" s="8">
        <v>21345.200000000001</v>
      </c>
      <c r="J108" s="8">
        <v>552464</v>
      </c>
      <c r="K108" s="14"/>
      <c r="L108" s="10"/>
      <c r="M108" s="10"/>
      <c r="N108" s="10"/>
      <c r="O108" s="39"/>
      <c r="P108" s="5">
        <f t="shared" si="26"/>
        <v>199431.13333333333</v>
      </c>
      <c r="Q108" s="5">
        <f t="shared" si="27"/>
        <v>249635.22326308218</v>
      </c>
      <c r="R108" s="5">
        <f t="shared" si="28"/>
        <v>144126.96335015283</v>
      </c>
      <c r="S108" s="34">
        <f t="shared" si="16"/>
        <v>620178.32329570758</v>
      </c>
      <c r="T108" s="5">
        <f t="shared" si="29"/>
        <v>19.943113333333333</v>
      </c>
      <c r="U108" s="5">
        <f t="shared" si="30"/>
        <v>24.963522326308219</v>
      </c>
      <c r="V108" s="34">
        <f t="shared" si="31"/>
        <v>62.017832329570759</v>
      </c>
      <c r="W108" s="7"/>
      <c r="X108" s="7"/>
    </row>
    <row r="109" spans="1:24" s="6" customFormat="1" ht="15" x14ac:dyDescent="0.3">
      <c r="A109" s="38" t="s">
        <v>24</v>
      </c>
      <c r="B109" s="38" t="s">
        <v>79</v>
      </c>
      <c r="C109" s="38" t="s">
        <v>99</v>
      </c>
      <c r="D109" s="38">
        <v>3</v>
      </c>
      <c r="E109" s="35" t="s">
        <v>169</v>
      </c>
      <c r="F109" s="18" t="s">
        <v>104</v>
      </c>
      <c r="G109" s="3">
        <v>2</v>
      </c>
      <c r="H109" s="8"/>
      <c r="I109" s="8"/>
      <c r="J109" s="8"/>
      <c r="K109" s="14"/>
      <c r="L109" s="10"/>
      <c r="M109" s="10"/>
      <c r="N109" s="10"/>
      <c r="O109" s="39"/>
      <c r="P109" s="5"/>
      <c r="Q109" s="5"/>
      <c r="R109" s="5"/>
      <c r="S109" s="34"/>
      <c r="T109" s="5"/>
      <c r="U109" s="5"/>
      <c r="V109" s="34"/>
      <c r="W109" s="7"/>
      <c r="X109" s="7"/>
    </row>
    <row r="110" spans="1:24" s="6" customFormat="1" ht="15" x14ac:dyDescent="0.3">
      <c r="A110" s="38" t="s">
        <v>24</v>
      </c>
      <c r="B110" s="38" t="s">
        <v>79</v>
      </c>
      <c r="C110" s="38" t="s">
        <v>99</v>
      </c>
      <c r="D110" s="38">
        <v>3</v>
      </c>
      <c r="E110" s="35" t="s">
        <v>169</v>
      </c>
      <c r="F110" s="18" t="s">
        <v>104</v>
      </c>
      <c r="G110" s="3">
        <v>3</v>
      </c>
      <c r="H110" s="8">
        <v>57757.600000000006</v>
      </c>
      <c r="I110" s="8">
        <v>2262591.2000000002</v>
      </c>
      <c r="J110" s="8">
        <v>55246.400000000001</v>
      </c>
      <c r="K110" s="14"/>
      <c r="L110" s="10"/>
      <c r="M110" s="10"/>
      <c r="N110" s="10"/>
      <c r="O110" s="39"/>
      <c r="P110" s="5">
        <f t="shared" si="26"/>
        <v>791865.06666666677</v>
      </c>
      <c r="Q110" s="5">
        <f t="shared" si="27"/>
        <v>1039960.9274658907</v>
      </c>
      <c r="R110" s="5">
        <f t="shared" si="28"/>
        <v>600421.72141912486</v>
      </c>
      <c r="S110" s="34">
        <f t="shared" si="16"/>
        <v>2583614.6672664941</v>
      </c>
      <c r="T110" s="5">
        <f t="shared" si="29"/>
        <v>79.186506666666673</v>
      </c>
      <c r="U110" s="5">
        <f t="shared" si="30"/>
        <v>103.99609274658907</v>
      </c>
      <c r="V110" s="34">
        <f t="shared" si="31"/>
        <v>258.36146672664944</v>
      </c>
      <c r="W110" s="7"/>
      <c r="X110" s="7"/>
    </row>
    <row r="111" spans="1:24" s="6" customFormat="1" ht="15" x14ac:dyDescent="0.3">
      <c r="A111" s="38" t="s">
        <v>24</v>
      </c>
      <c r="B111" s="38" t="s">
        <v>79</v>
      </c>
      <c r="C111" s="38" t="s">
        <v>99</v>
      </c>
      <c r="D111" s="38">
        <v>3</v>
      </c>
      <c r="E111" s="35" t="s">
        <v>169</v>
      </c>
      <c r="F111" s="18" t="s">
        <v>104</v>
      </c>
      <c r="G111" s="3">
        <v>4</v>
      </c>
      <c r="H111" s="8">
        <v>55874.2</v>
      </c>
      <c r="I111" s="8">
        <v>56502</v>
      </c>
      <c r="J111" s="8">
        <v>62780</v>
      </c>
      <c r="K111" s="14"/>
      <c r="L111" s="10"/>
      <c r="M111" s="10"/>
      <c r="N111" s="10"/>
      <c r="O111" s="39"/>
      <c r="P111" s="5">
        <f t="shared" si="26"/>
        <v>58385.4</v>
      </c>
      <c r="Q111" s="5">
        <f t="shared" si="27"/>
        <v>3118.0031088288979</v>
      </c>
      <c r="R111" s="5">
        <f t="shared" si="28"/>
        <v>1800.1799342164543</v>
      </c>
      <c r="S111" s="34">
        <f t="shared" si="16"/>
        <v>7746.1742569334028</v>
      </c>
      <c r="T111" s="5">
        <f t="shared" si="29"/>
        <v>5.8385400000000001</v>
      </c>
      <c r="U111" s="5">
        <f t="shared" si="30"/>
        <v>0.31180031088288979</v>
      </c>
      <c r="V111" s="34">
        <f t="shared" si="31"/>
        <v>0.77461742569334024</v>
      </c>
      <c r="W111" s="7"/>
      <c r="X111" s="7"/>
    </row>
    <row r="112" spans="1:24" s="6" customFormat="1" ht="15" x14ac:dyDescent="0.3">
      <c r="A112" s="38" t="s">
        <v>24</v>
      </c>
      <c r="B112" s="38" t="s">
        <v>77</v>
      </c>
      <c r="C112" s="38" t="s">
        <v>99</v>
      </c>
      <c r="D112" s="38">
        <v>3</v>
      </c>
      <c r="E112" s="35" t="s">
        <v>169</v>
      </c>
      <c r="F112" s="18" t="s">
        <v>106</v>
      </c>
      <c r="G112" s="3">
        <v>0</v>
      </c>
      <c r="H112" s="8">
        <v>1428245</v>
      </c>
      <c r="I112" s="8">
        <v>1287617.8</v>
      </c>
      <c r="J112" s="8">
        <v>1417572.4</v>
      </c>
      <c r="K112" s="14"/>
      <c r="L112" s="10"/>
      <c r="M112" s="10"/>
      <c r="N112" s="10"/>
      <c r="O112" s="39"/>
      <c r="P112" s="5">
        <f t="shared" si="26"/>
        <v>1377811.7333333332</v>
      </c>
      <c r="Q112" s="5">
        <f t="shared" si="27"/>
        <v>63925.400821547846</v>
      </c>
      <c r="R112" s="5">
        <f t="shared" si="28"/>
        <v>36907.347372375378</v>
      </c>
      <c r="S112" s="34">
        <f t="shared" si="16"/>
        <v>158812.31574333124</v>
      </c>
      <c r="T112" s="5">
        <f t="shared" si="29"/>
        <v>137.78117333333333</v>
      </c>
      <c r="U112" s="5">
        <f t="shared" si="30"/>
        <v>6.3925400821547846</v>
      </c>
      <c r="V112" s="34">
        <f t="shared" si="31"/>
        <v>15.881231574333125</v>
      </c>
      <c r="W112" s="7"/>
      <c r="X112" s="7"/>
    </row>
    <row r="113" spans="1:24" s="6" customFormat="1" ht="15" x14ac:dyDescent="0.3">
      <c r="A113" s="38" t="s">
        <v>24</v>
      </c>
      <c r="B113" s="38" t="s">
        <v>77</v>
      </c>
      <c r="C113" s="38" t="s">
        <v>99</v>
      </c>
      <c r="D113" s="38">
        <v>3</v>
      </c>
      <c r="E113" s="35" t="s">
        <v>169</v>
      </c>
      <c r="F113" s="18" t="s">
        <v>106</v>
      </c>
      <c r="G113" s="3">
        <v>1</v>
      </c>
      <c r="H113" s="8">
        <v>305738.59999999998</v>
      </c>
      <c r="I113" s="8">
        <v>482150.40000000002</v>
      </c>
      <c r="J113" s="8">
        <v>232913.80000000002</v>
      </c>
      <c r="K113" s="14"/>
      <c r="L113" s="10"/>
      <c r="M113" s="10"/>
      <c r="N113" s="10"/>
      <c r="O113" s="39"/>
      <c r="P113" s="5">
        <f t="shared" si="26"/>
        <v>340267.60000000003</v>
      </c>
      <c r="Q113" s="5">
        <f t="shared" si="27"/>
        <v>104638.77412520967</v>
      </c>
      <c r="R113" s="5">
        <f t="shared" si="28"/>
        <v>60413.224408862254</v>
      </c>
      <c r="S113" s="34">
        <f t="shared" si="16"/>
        <v>259958.10463133428</v>
      </c>
      <c r="T113" s="5">
        <f t="shared" si="29"/>
        <v>34.026760000000003</v>
      </c>
      <c r="U113" s="5">
        <f t="shared" si="30"/>
        <v>10.463877412520967</v>
      </c>
      <c r="V113" s="34">
        <f t="shared" si="31"/>
        <v>25.995810463133427</v>
      </c>
      <c r="W113" s="7"/>
      <c r="X113" s="7"/>
    </row>
    <row r="114" spans="1:24" s="6" customFormat="1" ht="15" x14ac:dyDescent="0.3">
      <c r="A114" s="38" t="s">
        <v>24</v>
      </c>
      <c r="B114" s="38" t="s">
        <v>77</v>
      </c>
      <c r="C114" s="38" t="s">
        <v>99</v>
      </c>
      <c r="D114" s="38">
        <v>3</v>
      </c>
      <c r="E114" s="35" t="s">
        <v>169</v>
      </c>
      <c r="F114" s="18" t="s">
        <v>106</v>
      </c>
      <c r="G114" s="3">
        <v>2</v>
      </c>
      <c r="H114" s="8"/>
      <c r="I114" s="8"/>
      <c r="J114" s="8"/>
      <c r="K114" s="14"/>
      <c r="L114" s="10"/>
      <c r="M114" s="10"/>
      <c r="N114" s="10"/>
      <c r="O114" s="39"/>
      <c r="P114" s="5"/>
      <c r="Q114" s="5"/>
      <c r="R114" s="5"/>
      <c r="S114" s="34"/>
      <c r="T114" s="5"/>
      <c r="U114" s="5"/>
      <c r="V114" s="34"/>
      <c r="W114" s="7"/>
      <c r="X114" s="7"/>
    </row>
    <row r="115" spans="1:24" s="6" customFormat="1" ht="15" x14ac:dyDescent="0.3">
      <c r="A115" s="38" t="s">
        <v>24</v>
      </c>
      <c r="B115" s="38" t="s">
        <v>77</v>
      </c>
      <c r="C115" s="38" t="s">
        <v>99</v>
      </c>
      <c r="D115" s="38">
        <v>3</v>
      </c>
      <c r="E115" s="35" t="s">
        <v>169</v>
      </c>
      <c r="F115" s="18" t="s">
        <v>106</v>
      </c>
      <c r="G115" s="3">
        <v>3</v>
      </c>
      <c r="H115" s="8">
        <v>594526.60000000009</v>
      </c>
      <c r="I115" s="8">
        <v>661073.39999999991</v>
      </c>
      <c r="J115" s="8">
        <v>529235.4</v>
      </c>
      <c r="K115" s="10"/>
      <c r="L115" s="10"/>
      <c r="M115" s="10"/>
      <c r="N115" s="10"/>
      <c r="O115" s="39"/>
      <c r="P115" s="5">
        <f t="shared" si="26"/>
        <v>594945.1333333333</v>
      </c>
      <c r="Q115" s="5">
        <f t="shared" si="27"/>
        <v>53823.451757347837</v>
      </c>
      <c r="R115" s="5">
        <f t="shared" si="28"/>
        <v>31074.98436081961</v>
      </c>
      <c r="S115" s="34">
        <f t="shared" si="16"/>
        <v>133715.65770460677</v>
      </c>
      <c r="T115" s="5">
        <f t="shared" si="29"/>
        <v>59.49451333333333</v>
      </c>
      <c r="U115" s="5">
        <f t="shared" si="30"/>
        <v>5.382345175734784</v>
      </c>
      <c r="V115" s="34">
        <f t="shared" si="31"/>
        <v>13.371565770460677</v>
      </c>
      <c r="W115" s="7"/>
      <c r="X115" s="7"/>
    </row>
    <row r="116" spans="1:24" s="6" customFormat="1" ht="15" x14ac:dyDescent="0.3">
      <c r="A116" s="38" t="s">
        <v>24</v>
      </c>
      <c r="B116" s="38" t="s">
        <v>77</v>
      </c>
      <c r="C116" s="38" t="s">
        <v>99</v>
      </c>
      <c r="D116" s="38">
        <v>3</v>
      </c>
      <c r="E116" s="35" t="s">
        <v>169</v>
      </c>
      <c r="F116" s="18" t="s">
        <v>106</v>
      </c>
      <c r="G116" s="3">
        <v>4</v>
      </c>
      <c r="H116" s="8">
        <v>762149.2</v>
      </c>
      <c r="I116" s="8">
        <v>907798.8</v>
      </c>
      <c r="J116" s="8">
        <v>638472.6</v>
      </c>
      <c r="K116" s="10"/>
      <c r="L116" s="10"/>
      <c r="M116" s="10"/>
      <c r="N116" s="10"/>
      <c r="O116" s="39"/>
      <c r="P116" s="5">
        <f t="shared" si="26"/>
        <v>769473.53333333333</v>
      </c>
      <c r="Q116" s="5">
        <f t="shared" si="27"/>
        <v>110073.86882057387</v>
      </c>
      <c r="R116" s="5">
        <f t="shared" si="28"/>
        <v>63551.177794301882</v>
      </c>
      <c r="S116" s="34">
        <f t="shared" si="16"/>
        <v>273460.71804888098</v>
      </c>
      <c r="T116" s="5">
        <f t="shared" si="29"/>
        <v>76.947353333333339</v>
      </c>
      <c r="U116" s="5">
        <f t="shared" si="30"/>
        <v>11.007386882057387</v>
      </c>
      <c r="V116" s="34">
        <f t="shared" si="31"/>
        <v>27.346071804888098</v>
      </c>
      <c r="W116" s="7"/>
      <c r="X116" s="7"/>
    </row>
    <row r="117" spans="1:24" s="6" customFormat="1" ht="15" x14ac:dyDescent="0.3">
      <c r="A117" s="38" t="s">
        <v>24</v>
      </c>
      <c r="B117" s="38" t="s">
        <v>80</v>
      </c>
      <c r="C117" s="38" t="s">
        <v>99</v>
      </c>
      <c r="D117" s="38">
        <v>3</v>
      </c>
      <c r="E117" s="35" t="s">
        <v>169</v>
      </c>
      <c r="F117" s="18" t="s">
        <v>107</v>
      </c>
      <c r="G117" s="3">
        <v>0</v>
      </c>
      <c r="H117" s="8">
        <v>2663755.4</v>
      </c>
      <c r="I117" s="8">
        <v>2686356.2</v>
      </c>
      <c r="J117" s="8">
        <v>2496132.7999999998</v>
      </c>
      <c r="K117" s="10"/>
      <c r="L117" s="10"/>
      <c r="M117" s="10"/>
      <c r="N117" s="10"/>
      <c r="O117" s="39"/>
      <c r="P117" s="5">
        <f t="shared" si="26"/>
        <v>2615414.7999999998</v>
      </c>
      <c r="Q117" s="5">
        <f t="shared" si="27"/>
        <v>84848.279036407213</v>
      </c>
      <c r="R117" s="5">
        <f t="shared" si="28"/>
        <v>48987.17674194619</v>
      </c>
      <c r="S117" s="34">
        <f t="shared" si="16"/>
        <v>210791.82152059444</v>
      </c>
      <c r="T117" s="5">
        <f t="shared" si="29"/>
        <v>261.54147999999998</v>
      </c>
      <c r="U117" s="5">
        <f t="shared" si="30"/>
        <v>8.4848279036407206</v>
      </c>
      <c r="V117" s="34">
        <f t="shared" si="31"/>
        <v>21.079182152059445</v>
      </c>
      <c r="W117" s="7"/>
      <c r="X117" s="7"/>
    </row>
    <row r="118" spans="1:24" s="6" customFormat="1" ht="15" x14ac:dyDescent="0.3">
      <c r="A118" s="38" t="s">
        <v>24</v>
      </c>
      <c r="B118" s="38" t="s">
        <v>80</v>
      </c>
      <c r="C118" s="38" t="s">
        <v>99</v>
      </c>
      <c r="D118" s="38">
        <v>3</v>
      </c>
      <c r="E118" s="35" t="s">
        <v>169</v>
      </c>
      <c r="F118" s="18" t="s">
        <v>107</v>
      </c>
      <c r="G118" s="3">
        <v>1</v>
      </c>
      <c r="H118" s="8">
        <v>1246183</v>
      </c>
      <c r="I118" s="8">
        <v>1294523.6000000001</v>
      </c>
      <c r="J118" s="8">
        <v>1457751.6</v>
      </c>
      <c r="K118" s="10"/>
      <c r="L118" s="10"/>
      <c r="M118" s="10"/>
      <c r="N118" s="10"/>
      <c r="O118" s="39"/>
      <c r="P118" s="5">
        <f t="shared" si="26"/>
        <v>1332819.4000000001</v>
      </c>
      <c r="Q118" s="5">
        <f t="shared" si="27"/>
        <v>90517.933212964344</v>
      </c>
      <c r="R118" s="5">
        <f t="shared" si="28"/>
        <v>52260.553106993531</v>
      </c>
      <c r="S118" s="34">
        <f t="shared" si="16"/>
        <v>224877.16001939317</v>
      </c>
      <c r="T118" s="5">
        <f t="shared" si="29"/>
        <v>133.28194000000002</v>
      </c>
      <c r="U118" s="5">
        <f t="shared" si="30"/>
        <v>9.0517933212964348</v>
      </c>
      <c r="V118" s="34">
        <f t="shared" si="31"/>
        <v>22.487716001939315</v>
      </c>
      <c r="W118" s="7"/>
      <c r="X118" s="7"/>
    </row>
    <row r="119" spans="1:24" s="6" customFormat="1" ht="15" x14ac:dyDescent="0.3">
      <c r="A119" s="38" t="s">
        <v>24</v>
      </c>
      <c r="B119" s="38" t="s">
        <v>80</v>
      </c>
      <c r="C119" s="38" t="s">
        <v>99</v>
      </c>
      <c r="D119" s="38">
        <v>3</v>
      </c>
      <c r="E119" s="35" t="s">
        <v>169</v>
      </c>
      <c r="F119" s="18" t="s">
        <v>107</v>
      </c>
      <c r="G119" s="3">
        <v>2</v>
      </c>
      <c r="H119" s="8"/>
      <c r="I119" s="8"/>
      <c r="J119" s="8"/>
      <c r="K119" s="10"/>
      <c r="L119" s="10"/>
      <c r="M119" s="10"/>
      <c r="N119" s="10"/>
      <c r="O119" s="39"/>
      <c r="P119" s="5"/>
      <c r="Q119" s="5"/>
      <c r="R119" s="5"/>
      <c r="S119" s="34"/>
      <c r="T119" s="5"/>
      <c r="U119" s="5"/>
      <c r="V119" s="34"/>
      <c r="W119" s="7"/>
      <c r="X119" s="7"/>
    </row>
    <row r="120" spans="1:24" s="6" customFormat="1" ht="15" x14ac:dyDescent="0.3">
      <c r="A120" s="38" t="s">
        <v>24</v>
      </c>
      <c r="B120" s="38" t="s">
        <v>80</v>
      </c>
      <c r="C120" s="38" t="s">
        <v>99</v>
      </c>
      <c r="D120" s="38">
        <v>3</v>
      </c>
      <c r="E120" s="35" t="s">
        <v>169</v>
      </c>
      <c r="F120" s="18" t="s">
        <v>107</v>
      </c>
      <c r="G120" s="3">
        <v>3</v>
      </c>
      <c r="H120" s="8">
        <v>3382586.4000000004</v>
      </c>
      <c r="I120" s="8">
        <v>3097565.2</v>
      </c>
      <c r="J120" s="8">
        <v>3945723</v>
      </c>
      <c r="K120" s="10"/>
      <c r="L120" s="10"/>
      <c r="M120" s="10"/>
      <c r="N120" s="10"/>
      <c r="O120" s="39"/>
      <c r="P120" s="5">
        <f t="shared" si="26"/>
        <v>3475291.5333333337</v>
      </c>
      <c r="Q120" s="5">
        <f t="shared" si="27"/>
        <v>352409.41600641032</v>
      </c>
      <c r="R120" s="5">
        <f t="shared" si="28"/>
        <v>203463.67119625982</v>
      </c>
      <c r="S120" s="34">
        <f t="shared" si="16"/>
        <v>875504.177157506</v>
      </c>
      <c r="T120" s="5">
        <f t="shared" si="29"/>
        <v>347.52915333333334</v>
      </c>
      <c r="U120" s="5">
        <f t="shared" si="30"/>
        <v>35.24094160064103</v>
      </c>
      <c r="V120" s="34">
        <f t="shared" si="31"/>
        <v>87.550417715750598</v>
      </c>
      <c r="W120" s="7"/>
      <c r="X120" s="7"/>
    </row>
    <row r="121" spans="1:24" s="6" customFormat="1" ht="15" x14ac:dyDescent="0.3">
      <c r="A121" s="38" t="s">
        <v>24</v>
      </c>
      <c r="B121" s="38" t="s">
        <v>80</v>
      </c>
      <c r="C121" s="38" t="s">
        <v>99</v>
      </c>
      <c r="D121" s="38">
        <v>3</v>
      </c>
      <c r="E121" s="35" t="s">
        <v>169</v>
      </c>
      <c r="F121" s="18" t="s">
        <v>107</v>
      </c>
      <c r="G121" s="3">
        <v>4</v>
      </c>
      <c r="H121" s="8">
        <v>4205632.2</v>
      </c>
      <c r="I121" s="8">
        <v>3794423.2</v>
      </c>
      <c r="J121" s="8">
        <v>4911907.2</v>
      </c>
      <c r="K121" s="10"/>
      <c r="L121" s="10"/>
      <c r="M121" s="10"/>
      <c r="N121" s="10"/>
      <c r="O121" s="39"/>
      <c r="P121" s="5">
        <f t="shared" si="26"/>
        <v>4303987.5333333341</v>
      </c>
      <c r="Q121" s="5">
        <f t="shared" si="27"/>
        <v>461481.63651462371</v>
      </c>
      <c r="R121" s="5">
        <f t="shared" si="28"/>
        <v>266436.54706778703</v>
      </c>
      <c r="S121" s="34">
        <f t="shared" si="16"/>
        <v>1146476.4620326876</v>
      </c>
      <c r="T121" s="5">
        <f t="shared" si="29"/>
        <v>430.39875333333339</v>
      </c>
      <c r="U121" s="5">
        <f t="shared" si="30"/>
        <v>46.148163651462369</v>
      </c>
      <c r="V121" s="34">
        <f t="shared" si="31"/>
        <v>114.64764620326876</v>
      </c>
      <c r="W121" s="7"/>
      <c r="X121" s="7"/>
    </row>
    <row r="122" spans="1:24" s="6" customFormat="1" ht="15" x14ac:dyDescent="0.35">
      <c r="A122" s="38" t="s">
        <v>25</v>
      </c>
      <c r="B122" s="38" t="s">
        <v>81</v>
      </c>
      <c r="C122" s="38" t="s">
        <v>100</v>
      </c>
      <c r="D122" s="38">
        <v>3</v>
      </c>
      <c r="E122" s="35" t="s">
        <v>169</v>
      </c>
      <c r="F122" s="18" t="s">
        <v>111</v>
      </c>
      <c r="G122" s="3">
        <v>0</v>
      </c>
      <c r="H122" s="8">
        <v>96938.622000000003</v>
      </c>
      <c r="I122" s="8">
        <v>96938.622000000003</v>
      </c>
      <c r="J122" s="8">
        <v>96938.622000000003</v>
      </c>
      <c r="K122" s="14"/>
      <c r="L122" s="10"/>
      <c r="M122" s="10"/>
      <c r="N122" s="10"/>
      <c r="O122" s="39"/>
      <c r="P122" s="5">
        <f t="shared" si="26"/>
        <v>96938.622000000018</v>
      </c>
      <c r="Q122" s="5">
        <f t="shared" si="27"/>
        <v>1.4551915228366852E-11</v>
      </c>
      <c r="R122" s="5">
        <f t="shared" si="28"/>
        <v>8.4015521743222175E-12</v>
      </c>
      <c r="S122" s="34">
        <f t="shared" si="16"/>
        <v>3.6151879006108501E-11</v>
      </c>
      <c r="T122" s="5">
        <f t="shared" si="29"/>
        <v>9.6938622000000016</v>
      </c>
      <c r="U122" s="5">
        <f t="shared" si="30"/>
        <v>1.4551915228366853E-15</v>
      </c>
      <c r="V122" s="34">
        <f t="shared" si="31"/>
        <v>3.6151879006108504E-15</v>
      </c>
      <c r="W122" s="7"/>
      <c r="X122" s="7"/>
    </row>
    <row r="123" spans="1:24" s="6" customFormat="1" ht="15" x14ac:dyDescent="0.35">
      <c r="A123" s="38" t="s">
        <v>25</v>
      </c>
      <c r="B123" s="38" t="s">
        <v>81</v>
      </c>
      <c r="C123" s="38" t="s">
        <v>100</v>
      </c>
      <c r="D123" s="38">
        <v>3</v>
      </c>
      <c r="E123" s="35" t="s">
        <v>169</v>
      </c>
      <c r="F123" s="18" t="s">
        <v>111</v>
      </c>
      <c r="G123" s="3">
        <v>1</v>
      </c>
      <c r="H123" s="8">
        <v>70313.781999999992</v>
      </c>
      <c r="I123" s="8">
        <v>72492.178000000014</v>
      </c>
      <c r="J123" s="8">
        <v>77272.546999999991</v>
      </c>
      <c r="K123" s="14"/>
      <c r="L123" s="14"/>
      <c r="M123" s="14"/>
      <c r="N123" s="14"/>
      <c r="O123" s="39"/>
      <c r="P123" s="5">
        <f t="shared" si="26"/>
        <v>73359.502333333337</v>
      </c>
      <c r="Q123" s="5">
        <f t="shared" si="27"/>
        <v>2906.3483624301148</v>
      </c>
      <c r="R123" s="5">
        <f t="shared" si="28"/>
        <v>1677.9810094078548</v>
      </c>
      <c r="S123" s="34">
        <f t="shared" si="16"/>
        <v>7220.3522834819987</v>
      </c>
      <c r="T123" s="5">
        <f t="shared" si="29"/>
        <v>7.3359502333333335</v>
      </c>
      <c r="U123" s="5">
        <f t="shared" si="30"/>
        <v>0.29063483624301145</v>
      </c>
      <c r="V123" s="34">
        <f t="shared" si="31"/>
        <v>0.72203522834819989</v>
      </c>
      <c r="W123" s="7"/>
      <c r="X123" s="7"/>
    </row>
    <row r="124" spans="1:24" ht="15" x14ac:dyDescent="0.35">
      <c r="A124" s="38" t="s">
        <v>25</v>
      </c>
      <c r="B124" s="38" t="s">
        <v>81</v>
      </c>
      <c r="C124" s="38" t="s">
        <v>100</v>
      </c>
      <c r="D124" s="38">
        <v>3</v>
      </c>
      <c r="E124" s="35" t="s">
        <v>169</v>
      </c>
      <c r="F124" s="18" t="s">
        <v>112</v>
      </c>
      <c r="G124" s="3">
        <v>2</v>
      </c>
      <c r="H124" s="8">
        <v>45080.695000000007</v>
      </c>
      <c r="I124" s="8">
        <v>51192.305999999997</v>
      </c>
      <c r="J124" s="8">
        <v>43446.898000000008</v>
      </c>
      <c r="K124" s="14"/>
      <c r="P124" s="5">
        <f t="shared" si="26"/>
        <v>46573.299666666666</v>
      </c>
      <c r="Q124" s="5">
        <f t="shared" si="27"/>
        <v>3333.540439215968</v>
      </c>
      <c r="R124" s="5">
        <f t="shared" si="28"/>
        <v>1924.6204699358425</v>
      </c>
      <c r="S124" s="34">
        <f t="shared" si="16"/>
        <v>8281.6418821339303</v>
      </c>
      <c r="T124" s="5">
        <f t="shared" si="29"/>
        <v>4.6573299666666665</v>
      </c>
      <c r="U124" s="5">
        <f t="shared" si="30"/>
        <v>0.33335404392159679</v>
      </c>
      <c r="V124" s="34">
        <f t="shared" si="31"/>
        <v>0.82816418821339299</v>
      </c>
    </row>
    <row r="125" spans="1:24" ht="15" x14ac:dyDescent="0.35">
      <c r="A125" s="38" t="s">
        <v>25</v>
      </c>
      <c r="B125" s="38" t="s">
        <v>81</v>
      </c>
      <c r="C125" s="38" t="s">
        <v>100</v>
      </c>
      <c r="D125" s="38">
        <v>3</v>
      </c>
      <c r="E125" s="35" t="s">
        <v>169</v>
      </c>
      <c r="F125" s="18" t="s">
        <v>112</v>
      </c>
      <c r="G125" s="3">
        <v>3</v>
      </c>
      <c r="H125" s="8"/>
      <c r="I125" s="8"/>
      <c r="J125" s="8"/>
      <c r="K125" s="14"/>
      <c r="P125" s="5"/>
      <c r="Q125" s="5"/>
      <c r="R125" s="5"/>
      <c r="S125" s="34"/>
      <c r="T125" s="5"/>
      <c r="U125" s="5"/>
      <c r="V125" s="34"/>
    </row>
    <row r="126" spans="1:24" s="6" customFormat="1" ht="15" x14ac:dyDescent="0.35">
      <c r="A126" s="38" t="s">
        <v>25</v>
      </c>
      <c r="B126" s="38" t="s">
        <v>81</v>
      </c>
      <c r="C126" s="38" t="s">
        <v>100</v>
      </c>
      <c r="D126" s="38">
        <v>3</v>
      </c>
      <c r="E126" s="35" t="s">
        <v>169</v>
      </c>
      <c r="F126" s="18" t="s">
        <v>112</v>
      </c>
      <c r="G126" s="3">
        <v>4</v>
      </c>
      <c r="H126" s="8">
        <v>0</v>
      </c>
      <c r="I126" s="8">
        <v>0</v>
      </c>
      <c r="J126" s="8">
        <v>0</v>
      </c>
      <c r="K126" s="14"/>
      <c r="L126" s="10"/>
      <c r="M126" s="10"/>
      <c r="N126" s="10"/>
      <c r="O126" s="14"/>
      <c r="P126" s="5">
        <f>AVERAGE(H126:O126)</f>
        <v>0</v>
      </c>
      <c r="Q126" s="5">
        <f>_xlfn.STDEV.P(H126:O126)</f>
        <v>0</v>
      </c>
      <c r="R126" s="5">
        <f>Q126/SQRT(COUNT(H126:O126))</f>
        <v>0</v>
      </c>
      <c r="S126" s="34">
        <f t="shared" si="16"/>
        <v>0</v>
      </c>
      <c r="T126" s="5">
        <f>P126/10000</f>
        <v>0</v>
      </c>
      <c r="U126" s="5">
        <f>Q126/10000</f>
        <v>0</v>
      </c>
      <c r="V126" s="12">
        <f>S126/10000</f>
        <v>0</v>
      </c>
      <c r="W126" s="7"/>
      <c r="X126" s="7"/>
    </row>
    <row r="127" spans="1:24" s="6" customFormat="1" ht="15" x14ac:dyDescent="0.35">
      <c r="A127" s="38" t="s">
        <v>25</v>
      </c>
      <c r="B127" s="38" t="s">
        <v>81</v>
      </c>
      <c r="C127" s="38" t="s">
        <v>100</v>
      </c>
      <c r="D127" s="38">
        <v>3</v>
      </c>
      <c r="E127" s="35" t="s">
        <v>169</v>
      </c>
      <c r="F127" s="18" t="s">
        <v>112</v>
      </c>
      <c r="G127" s="3">
        <v>5</v>
      </c>
      <c r="H127" s="8"/>
      <c r="I127" s="8"/>
      <c r="J127" s="8"/>
      <c r="K127" s="14"/>
      <c r="L127" s="10"/>
      <c r="M127" s="10"/>
      <c r="N127" s="10"/>
      <c r="O127" s="14"/>
      <c r="P127" s="5"/>
      <c r="Q127" s="5"/>
      <c r="R127" s="5"/>
      <c r="S127" s="34"/>
      <c r="T127" s="5"/>
      <c r="U127" s="5"/>
      <c r="V127" s="12"/>
      <c r="W127" s="7"/>
      <c r="X127" s="7"/>
    </row>
    <row r="128" spans="1:24" s="6" customFormat="1" ht="15" x14ac:dyDescent="0.35">
      <c r="A128" s="38" t="s">
        <v>25</v>
      </c>
      <c r="B128" s="38" t="s">
        <v>81</v>
      </c>
      <c r="C128" s="38" t="s">
        <v>100</v>
      </c>
      <c r="D128" s="38">
        <v>3</v>
      </c>
      <c r="E128" s="35" t="s">
        <v>169</v>
      </c>
      <c r="F128" s="18" t="s">
        <v>112</v>
      </c>
      <c r="G128" s="3">
        <v>6</v>
      </c>
      <c r="H128" s="8">
        <v>75638.75</v>
      </c>
      <c r="I128" s="8">
        <v>80540.141000000003</v>
      </c>
      <c r="J128" s="8">
        <v>62931.44</v>
      </c>
      <c r="K128" s="14"/>
      <c r="L128" s="10"/>
      <c r="M128" s="10"/>
      <c r="N128" s="10"/>
      <c r="O128" s="39"/>
      <c r="P128" s="5">
        <f>AVERAGE(H128:O128)</f>
        <v>73036.777000000002</v>
      </c>
      <c r="Q128" s="5">
        <f>_xlfn.STDEV.P(H128:O128)</f>
        <v>7420.4350881600885</v>
      </c>
      <c r="R128" s="5">
        <f>Q128/SQRT(COUNT(H128:O128))</f>
        <v>4284.190195653372</v>
      </c>
      <c r="S128" s="34">
        <f t="shared" si="16"/>
        <v>18434.87041189646</v>
      </c>
      <c r="T128" s="5">
        <f t="shared" ref="T128:U131" si="32">P128/10000</f>
        <v>7.3036777000000006</v>
      </c>
      <c r="U128" s="5">
        <f t="shared" si="32"/>
        <v>0.74204350881600889</v>
      </c>
      <c r="V128" s="34">
        <f>S128/10000</f>
        <v>1.843487041189646</v>
      </c>
      <c r="W128" s="7"/>
      <c r="X128" s="7"/>
    </row>
    <row r="129" spans="1:24" s="6" customFormat="1" ht="15" x14ac:dyDescent="0.35">
      <c r="A129" s="38" t="s">
        <v>25</v>
      </c>
      <c r="B129" s="38" t="s">
        <v>81</v>
      </c>
      <c r="C129" s="38" t="s">
        <v>100</v>
      </c>
      <c r="D129" s="38">
        <v>3</v>
      </c>
      <c r="E129" s="35" t="s">
        <v>168</v>
      </c>
      <c r="F129" s="18" t="s">
        <v>112</v>
      </c>
      <c r="G129" s="3">
        <v>0</v>
      </c>
      <c r="H129" s="8">
        <v>96938.622000000003</v>
      </c>
      <c r="I129" s="8">
        <v>96938.622000000003</v>
      </c>
      <c r="J129" s="8">
        <v>96938.622000000003</v>
      </c>
      <c r="K129" s="14"/>
      <c r="L129" s="10"/>
      <c r="M129" s="10"/>
      <c r="N129" s="10"/>
      <c r="O129" s="39"/>
      <c r="P129" s="5">
        <f>AVERAGE(H129:O129)</f>
        <v>96938.622000000018</v>
      </c>
      <c r="Q129" s="5">
        <f>_xlfn.STDEV.P(H129:O129)</f>
        <v>1.4551915228366852E-11</v>
      </c>
      <c r="R129" s="5">
        <f>Q129/SQRT(COUNT(H129:O129))</f>
        <v>8.4015521743222175E-12</v>
      </c>
      <c r="S129" s="34">
        <f t="shared" si="16"/>
        <v>3.6151879006108501E-11</v>
      </c>
      <c r="T129" s="5">
        <f t="shared" si="32"/>
        <v>9.6938622000000016</v>
      </c>
      <c r="U129" s="5">
        <f t="shared" si="32"/>
        <v>1.4551915228366853E-15</v>
      </c>
      <c r="V129" s="34">
        <f>S129/10000</f>
        <v>3.6151879006108504E-15</v>
      </c>
      <c r="W129" s="7"/>
      <c r="X129" s="7"/>
    </row>
    <row r="130" spans="1:24" ht="15" x14ac:dyDescent="0.35">
      <c r="A130" s="38" t="s">
        <v>25</v>
      </c>
      <c r="B130" s="38" t="s">
        <v>81</v>
      </c>
      <c r="C130" s="38" t="s">
        <v>100</v>
      </c>
      <c r="D130" s="38">
        <v>3</v>
      </c>
      <c r="E130" s="35" t="s">
        <v>168</v>
      </c>
      <c r="F130" s="18" t="s">
        <v>112</v>
      </c>
      <c r="G130" s="3">
        <v>1</v>
      </c>
      <c r="H130" s="14"/>
      <c r="I130" s="14"/>
      <c r="J130" s="14"/>
      <c r="K130" s="14"/>
      <c r="P130" s="5"/>
      <c r="Q130" s="5"/>
      <c r="R130" s="5"/>
      <c r="S130" s="34"/>
      <c r="T130" s="5"/>
      <c r="U130" s="5"/>
      <c r="V130" s="34"/>
    </row>
    <row r="131" spans="1:24" ht="15" x14ac:dyDescent="0.35">
      <c r="A131" s="38" t="s">
        <v>25</v>
      </c>
      <c r="B131" s="38" t="s">
        <v>81</v>
      </c>
      <c r="C131" s="38" t="s">
        <v>100</v>
      </c>
      <c r="D131" s="38">
        <v>3</v>
      </c>
      <c r="E131" s="35" t="s">
        <v>168</v>
      </c>
      <c r="F131" s="18" t="s">
        <v>112</v>
      </c>
      <c r="G131" s="3">
        <v>2</v>
      </c>
      <c r="H131" s="8">
        <v>155755.31400000001</v>
      </c>
      <c r="I131" s="8">
        <v>93792.05</v>
      </c>
      <c r="J131" s="8">
        <v>155029.18200000003</v>
      </c>
      <c r="K131" s="14"/>
      <c r="P131" s="5">
        <f>AVERAGE(H131:O131)</f>
        <v>134858.84866666669</v>
      </c>
      <c r="Q131" s="5">
        <f>_xlfn.STDEV.P(H131:O131)</f>
        <v>29040.124901783292</v>
      </c>
      <c r="R131" s="5">
        <f>Q131/SQRT(COUNT(H131:O131))</f>
        <v>16766.323929344941</v>
      </c>
      <c r="S131" s="34">
        <f t="shared" ref="S131:S194" si="33">R131*4.303</f>
        <v>72145.491867971272</v>
      </c>
      <c r="T131" s="5">
        <f t="shared" si="32"/>
        <v>13.48588486666667</v>
      </c>
      <c r="U131" s="5">
        <f t="shared" si="32"/>
        <v>2.9040124901783293</v>
      </c>
      <c r="V131" s="34">
        <f>S131/10000</f>
        <v>7.214549186797127</v>
      </c>
    </row>
    <row r="132" spans="1:24" s="13" customFormat="1" ht="15" x14ac:dyDescent="0.35">
      <c r="A132" s="40" t="s">
        <v>25</v>
      </c>
      <c r="B132" s="38" t="s">
        <v>81</v>
      </c>
      <c r="C132" s="38" t="s">
        <v>100</v>
      </c>
      <c r="D132" s="38">
        <v>3</v>
      </c>
      <c r="E132" s="35" t="s">
        <v>168</v>
      </c>
      <c r="F132" s="18" t="s">
        <v>112</v>
      </c>
      <c r="G132" s="3">
        <v>3</v>
      </c>
      <c r="H132" s="8"/>
      <c r="I132" s="8"/>
      <c r="J132" s="8"/>
      <c r="K132" s="14"/>
      <c r="L132" s="41"/>
      <c r="M132" s="41"/>
      <c r="N132" s="41"/>
      <c r="O132" s="39"/>
      <c r="P132" s="5"/>
      <c r="Q132" s="5"/>
      <c r="R132" s="5"/>
      <c r="S132" s="34"/>
      <c r="T132" s="5"/>
      <c r="U132" s="5"/>
      <c r="V132" s="34"/>
    </row>
    <row r="133" spans="1:24" s="6" customFormat="1" ht="15" x14ac:dyDescent="0.35">
      <c r="A133" s="38" t="s">
        <v>25</v>
      </c>
      <c r="B133" s="38" t="s">
        <v>81</v>
      </c>
      <c r="C133" s="38" t="s">
        <v>100</v>
      </c>
      <c r="D133" s="38">
        <v>3</v>
      </c>
      <c r="E133" s="35" t="s">
        <v>168</v>
      </c>
      <c r="F133" s="18" t="s">
        <v>112</v>
      </c>
      <c r="G133" s="3">
        <v>4</v>
      </c>
      <c r="H133" s="8">
        <v>317017.12899999996</v>
      </c>
      <c r="I133" s="8">
        <v>358467.16399999999</v>
      </c>
      <c r="J133" s="8">
        <v>278108.55600000004</v>
      </c>
      <c r="K133" s="14"/>
      <c r="L133" s="10"/>
      <c r="M133" s="10"/>
      <c r="N133" s="10"/>
      <c r="O133" s="39"/>
      <c r="P133" s="5">
        <f>AVERAGE(H133:O133)</f>
        <v>317864.283</v>
      </c>
      <c r="Q133" s="5">
        <f>_xlfn.STDEV.P(H133:O133)</f>
        <v>32811.732884739293</v>
      </c>
      <c r="R133" s="5">
        <f>Q133/SQRT(COUNT(H133:O133))</f>
        <v>18943.862813582327</v>
      </c>
      <c r="S133" s="34">
        <f t="shared" si="33"/>
        <v>81515.441686844759</v>
      </c>
      <c r="T133" s="5">
        <f>P133/10000</f>
        <v>31.786428300000001</v>
      </c>
      <c r="U133" s="5">
        <f>Q133/10000</f>
        <v>3.2811732884739291</v>
      </c>
      <c r="V133" s="34">
        <f>S133/10000</f>
        <v>8.1515441686844756</v>
      </c>
      <c r="W133" s="7"/>
      <c r="X133" s="7"/>
    </row>
    <row r="134" spans="1:24" s="6" customFormat="1" ht="15" x14ac:dyDescent="0.35">
      <c r="A134" s="38" t="s">
        <v>25</v>
      </c>
      <c r="B134" s="38" t="s">
        <v>81</v>
      </c>
      <c r="C134" s="38" t="s">
        <v>100</v>
      </c>
      <c r="D134" s="38">
        <v>3</v>
      </c>
      <c r="E134" s="35" t="s">
        <v>168</v>
      </c>
      <c r="F134" s="18" t="s">
        <v>112</v>
      </c>
      <c r="G134" s="3">
        <v>5</v>
      </c>
      <c r="H134" s="8"/>
      <c r="I134" s="8"/>
      <c r="J134" s="8"/>
      <c r="K134" s="14"/>
      <c r="L134" s="10"/>
      <c r="M134" s="10"/>
      <c r="N134" s="10"/>
      <c r="O134" s="39"/>
      <c r="P134" s="5"/>
      <c r="Q134" s="5"/>
      <c r="R134" s="5"/>
      <c r="S134" s="34"/>
      <c r="T134" s="5"/>
      <c r="U134" s="5"/>
      <c r="V134" s="34"/>
      <c r="W134" s="7"/>
      <c r="X134" s="7"/>
    </row>
    <row r="135" spans="1:24" s="6" customFormat="1" ht="15" x14ac:dyDescent="0.35">
      <c r="A135" s="38" t="s">
        <v>25</v>
      </c>
      <c r="B135" s="38" t="s">
        <v>81</v>
      </c>
      <c r="C135" s="38" t="s">
        <v>100</v>
      </c>
      <c r="D135" s="38">
        <v>3</v>
      </c>
      <c r="E135" s="35" t="s">
        <v>168</v>
      </c>
      <c r="F135" s="18" t="s">
        <v>112</v>
      </c>
      <c r="G135" s="3">
        <v>6</v>
      </c>
      <c r="H135" s="8">
        <v>747068.8060000001</v>
      </c>
      <c r="I135" s="8">
        <v>516461.38500000001</v>
      </c>
      <c r="J135" s="8">
        <v>649888.14</v>
      </c>
      <c r="K135" s="14"/>
      <c r="L135" s="14"/>
      <c r="M135" s="14"/>
      <c r="N135" s="14"/>
      <c r="O135" s="39"/>
      <c r="P135" s="5">
        <f>AVERAGE(H135:O135)</f>
        <v>637806.11033333337</v>
      </c>
      <c r="Q135" s="5">
        <f>_xlfn.STDEV.P(H135:O135)</f>
        <v>94531.924892131428</v>
      </c>
      <c r="R135" s="5">
        <f>Q135/SQRT(COUNT(H135:O135))</f>
        <v>54578.032283485569</v>
      </c>
      <c r="S135" s="34">
        <f t="shared" si="33"/>
        <v>234849.2729158384</v>
      </c>
      <c r="T135" s="5">
        <f t="shared" ref="T135:U138" si="34">P135/10000</f>
        <v>63.780611033333336</v>
      </c>
      <c r="U135" s="5">
        <f t="shared" si="34"/>
        <v>9.4531924892131425</v>
      </c>
      <c r="V135" s="34">
        <f>S135/10000</f>
        <v>23.484927291583841</v>
      </c>
      <c r="W135" s="7"/>
      <c r="X135" s="7"/>
    </row>
    <row r="136" spans="1:24" x14ac:dyDescent="0.3">
      <c r="A136" s="38" t="s">
        <v>25</v>
      </c>
      <c r="B136" s="38" t="s">
        <v>81</v>
      </c>
      <c r="C136" s="38" t="s">
        <v>100</v>
      </c>
      <c r="D136" s="38">
        <v>3</v>
      </c>
      <c r="E136" s="38"/>
      <c r="F136" s="42" t="s">
        <v>40</v>
      </c>
      <c r="G136" s="3">
        <v>0</v>
      </c>
      <c r="H136" s="8">
        <f>H129-H122</f>
        <v>0</v>
      </c>
      <c r="I136" s="8">
        <f>I129-I122</f>
        <v>0</v>
      </c>
      <c r="J136" s="8">
        <f>J129-J122</f>
        <v>0</v>
      </c>
      <c r="K136" s="14"/>
      <c r="P136" s="5">
        <f>AVERAGE(H136:O136)</f>
        <v>0</v>
      </c>
      <c r="Q136" s="5">
        <f>_xlfn.STDEV.P(H136:O136)</f>
        <v>0</v>
      </c>
      <c r="R136" s="5">
        <f>Q136/SQRT(COUNT(H136:O136))</f>
        <v>0</v>
      </c>
      <c r="S136" s="34">
        <f t="shared" si="33"/>
        <v>0</v>
      </c>
      <c r="T136" s="5">
        <f t="shared" si="34"/>
        <v>0</v>
      </c>
      <c r="U136" s="5">
        <f t="shared" si="34"/>
        <v>0</v>
      </c>
      <c r="V136" s="34">
        <f>S136/10000</f>
        <v>0</v>
      </c>
    </row>
    <row r="137" spans="1:24" x14ac:dyDescent="0.3">
      <c r="A137" s="38" t="s">
        <v>25</v>
      </c>
      <c r="B137" s="38" t="s">
        <v>81</v>
      </c>
      <c r="C137" s="38" t="s">
        <v>100</v>
      </c>
      <c r="D137" s="38">
        <v>3</v>
      </c>
      <c r="E137" s="38"/>
      <c r="F137" s="42" t="s">
        <v>40</v>
      </c>
      <c r="G137" s="3">
        <v>1</v>
      </c>
      <c r="H137" s="8">
        <v>0</v>
      </c>
      <c r="I137" s="8">
        <v>0</v>
      </c>
      <c r="J137" s="8">
        <v>0</v>
      </c>
      <c r="K137" s="14"/>
      <c r="P137" s="5">
        <f>AVERAGE(H137:O137)</f>
        <v>0</v>
      </c>
      <c r="Q137" s="5">
        <f>_xlfn.STDEV.P(H137:O137)</f>
        <v>0</v>
      </c>
      <c r="R137" s="5">
        <f>Q137/SQRT(COUNT(H137:O137))</f>
        <v>0</v>
      </c>
      <c r="S137" s="34">
        <f t="shared" si="33"/>
        <v>0</v>
      </c>
      <c r="T137" s="5">
        <f t="shared" si="34"/>
        <v>0</v>
      </c>
      <c r="U137" s="5">
        <f t="shared" si="34"/>
        <v>0</v>
      </c>
      <c r="V137" s="34">
        <f>S137/10000</f>
        <v>0</v>
      </c>
    </row>
    <row r="138" spans="1:24" s="6" customFormat="1" x14ac:dyDescent="0.3">
      <c r="A138" s="38" t="s">
        <v>25</v>
      </c>
      <c r="B138" s="38" t="s">
        <v>81</v>
      </c>
      <c r="C138" s="38" t="s">
        <v>100</v>
      </c>
      <c r="D138" s="38">
        <v>3</v>
      </c>
      <c r="E138" s="38"/>
      <c r="F138" s="42" t="s">
        <v>40</v>
      </c>
      <c r="G138" s="3">
        <v>2</v>
      </c>
      <c r="H138" s="8">
        <f>H131-H124</f>
        <v>110674.61900000001</v>
      </c>
      <c r="I138" s="8">
        <f>I131-I124</f>
        <v>42599.744000000006</v>
      </c>
      <c r="J138" s="8">
        <f>J131-J124</f>
        <v>111582.28400000001</v>
      </c>
      <c r="K138" s="10"/>
      <c r="L138" s="10"/>
      <c r="M138" s="10"/>
      <c r="N138" s="10"/>
      <c r="O138" s="14"/>
      <c r="P138" s="5">
        <f>AVERAGE(H138:O138)</f>
        <v>88285.548999999999</v>
      </c>
      <c r="Q138" s="5">
        <f>_xlfn.STDEV.P(H138:O138)</f>
        <v>32306.867668361985</v>
      </c>
      <c r="R138" s="5">
        <f>Q138/SQRT(COUNT(H138:O138))</f>
        <v>18652.37874500241</v>
      </c>
      <c r="S138" s="34">
        <f t="shared" si="33"/>
        <v>80261.185739745371</v>
      </c>
      <c r="T138" s="5">
        <f t="shared" si="34"/>
        <v>8.8285549000000003</v>
      </c>
      <c r="U138" s="5">
        <f t="shared" si="34"/>
        <v>3.2306867668361985</v>
      </c>
      <c r="V138" s="12">
        <f>S138/10000</f>
        <v>8.0261185739745375</v>
      </c>
      <c r="W138" s="7"/>
      <c r="X138" s="7"/>
    </row>
    <row r="139" spans="1:24" s="6" customFormat="1" x14ac:dyDescent="0.3">
      <c r="A139" s="38" t="s">
        <v>25</v>
      </c>
      <c r="B139" s="38" t="s">
        <v>81</v>
      </c>
      <c r="C139" s="38" t="s">
        <v>100</v>
      </c>
      <c r="D139" s="38">
        <v>3</v>
      </c>
      <c r="E139" s="38"/>
      <c r="F139" s="42" t="s">
        <v>40</v>
      </c>
      <c r="G139" s="3">
        <v>3</v>
      </c>
      <c r="H139" s="8"/>
      <c r="I139" s="8"/>
      <c r="J139" s="8"/>
      <c r="K139" s="10"/>
      <c r="L139" s="10"/>
      <c r="M139" s="10"/>
      <c r="N139" s="10"/>
      <c r="O139" s="14"/>
      <c r="P139" s="5"/>
      <c r="Q139" s="5"/>
      <c r="R139" s="5"/>
      <c r="S139" s="34"/>
      <c r="T139" s="5"/>
      <c r="U139" s="5"/>
      <c r="V139" s="12"/>
      <c r="W139" s="7"/>
      <c r="X139" s="7"/>
    </row>
    <row r="140" spans="1:24" s="6" customFormat="1" x14ac:dyDescent="0.3">
      <c r="A140" s="38" t="s">
        <v>25</v>
      </c>
      <c r="B140" s="38" t="s">
        <v>81</v>
      </c>
      <c r="C140" s="38" t="s">
        <v>100</v>
      </c>
      <c r="D140" s="38">
        <v>3</v>
      </c>
      <c r="E140" s="38"/>
      <c r="F140" s="42" t="s">
        <v>40</v>
      </c>
      <c r="G140" s="3">
        <v>4</v>
      </c>
      <c r="H140" s="8">
        <f>H133-H126</f>
        <v>317017.12899999996</v>
      </c>
      <c r="I140" s="8">
        <f>I133-I126</f>
        <v>358467.16399999999</v>
      </c>
      <c r="J140" s="8">
        <f>J133-J126</f>
        <v>278108.55600000004</v>
      </c>
      <c r="K140" s="10"/>
      <c r="L140" s="10"/>
      <c r="M140" s="10"/>
      <c r="N140" s="10"/>
      <c r="O140" s="39"/>
      <c r="P140" s="5">
        <f>AVERAGE(H140:O140)</f>
        <v>317864.283</v>
      </c>
      <c r="Q140" s="5">
        <f>_xlfn.STDEV.P(H140:O140)</f>
        <v>32811.732884739293</v>
      </c>
      <c r="R140" s="5">
        <f>Q140/SQRT(COUNT(H140:O140))</f>
        <v>18943.862813582327</v>
      </c>
      <c r="S140" s="34">
        <f t="shared" si="33"/>
        <v>81515.441686844759</v>
      </c>
      <c r="T140" s="5">
        <f>P140/10000</f>
        <v>31.786428300000001</v>
      </c>
      <c r="U140" s="5">
        <f>Q140/10000</f>
        <v>3.2811732884739291</v>
      </c>
      <c r="V140" s="34">
        <f>S140/10000</f>
        <v>8.1515441686844756</v>
      </c>
      <c r="W140" s="7"/>
      <c r="X140" s="7"/>
    </row>
    <row r="141" spans="1:24" s="6" customFormat="1" x14ac:dyDescent="0.3">
      <c r="A141" s="38" t="s">
        <v>25</v>
      </c>
      <c r="B141" s="38" t="s">
        <v>81</v>
      </c>
      <c r="C141" s="38" t="s">
        <v>100</v>
      </c>
      <c r="D141" s="38">
        <v>3</v>
      </c>
      <c r="E141" s="38"/>
      <c r="F141" s="42" t="s">
        <v>40</v>
      </c>
      <c r="G141" s="3">
        <v>5</v>
      </c>
      <c r="H141" s="8"/>
      <c r="I141" s="8"/>
      <c r="J141" s="8"/>
      <c r="K141" s="10"/>
      <c r="L141" s="10"/>
      <c r="M141" s="10"/>
      <c r="N141" s="10"/>
      <c r="O141" s="39"/>
      <c r="P141" s="5"/>
      <c r="Q141" s="5"/>
      <c r="R141" s="5"/>
      <c r="S141" s="34"/>
      <c r="T141" s="5"/>
      <c r="U141" s="5"/>
      <c r="V141" s="34"/>
      <c r="W141" s="7"/>
      <c r="X141" s="7"/>
    </row>
    <row r="142" spans="1:24" x14ac:dyDescent="0.3">
      <c r="A142" s="38" t="s">
        <v>25</v>
      </c>
      <c r="B142" s="38" t="s">
        <v>81</v>
      </c>
      <c r="C142" s="38" t="s">
        <v>100</v>
      </c>
      <c r="D142" s="38">
        <v>3</v>
      </c>
      <c r="E142" s="38"/>
      <c r="F142" s="42" t="s">
        <v>40</v>
      </c>
      <c r="G142" s="3">
        <v>6</v>
      </c>
      <c r="H142" s="8">
        <f>H135-H128</f>
        <v>671430.0560000001</v>
      </c>
      <c r="I142" s="8">
        <f>I135-I128</f>
        <v>435921.24400000001</v>
      </c>
      <c r="J142" s="8">
        <f>J135-J128</f>
        <v>586956.69999999995</v>
      </c>
      <c r="P142" s="5">
        <f>AVERAGE(H142:O142)</f>
        <v>564769.33333333337</v>
      </c>
      <c r="Q142" s="5">
        <f>_xlfn.STDEV.P(H142:O142)</f>
        <v>97417.690255633308</v>
      </c>
      <c r="R142" s="5">
        <f>Q142/SQRT(COUNT(H142:O142))</f>
        <v>56244.129692921473</v>
      </c>
      <c r="S142" s="34">
        <f t="shared" si="33"/>
        <v>242018.49006864108</v>
      </c>
      <c r="T142" s="5">
        <f t="shared" ref="T142:U145" si="35">P142/10000</f>
        <v>56.476933333333335</v>
      </c>
      <c r="U142" s="5">
        <f t="shared" si="35"/>
        <v>9.7417690255633307</v>
      </c>
      <c r="V142" s="34">
        <f>S142/10000</f>
        <v>24.201849006864109</v>
      </c>
    </row>
    <row r="143" spans="1:24" ht="15" x14ac:dyDescent="0.35">
      <c r="A143" s="38" t="s">
        <v>25</v>
      </c>
      <c r="B143" s="38" t="s">
        <v>79</v>
      </c>
      <c r="C143" s="38" t="s">
        <v>99</v>
      </c>
      <c r="D143" s="38">
        <v>3</v>
      </c>
      <c r="E143" s="35" t="s">
        <v>169</v>
      </c>
      <c r="F143" s="18" t="s">
        <v>112</v>
      </c>
      <c r="G143" s="3">
        <v>0</v>
      </c>
      <c r="H143" s="8">
        <v>85320.510000000009</v>
      </c>
      <c r="I143" s="8">
        <v>85320.510000000009</v>
      </c>
      <c r="J143" s="8">
        <v>85320.510000000009</v>
      </c>
      <c r="K143" s="14"/>
      <c r="P143" s="5">
        <f>AVERAGE(H143:O143)</f>
        <v>85320.510000000009</v>
      </c>
      <c r="Q143" s="5">
        <f>_xlfn.STDEV.P(H143:O143)</f>
        <v>0</v>
      </c>
      <c r="R143" s="5">
        <f>Q143/SQRT(COUNT(H143:O143))</f>
        <v>0</v>
      </c>
      <c r="S143" s="34">
        <f t="shared" si="33"/>
        <v>0</v>
      </c>
      <c r="T143" s="5">
        <f t="shared" si="35"/>
        <v>8.5320510000000009</v>
      </c>
      <c r="U143" s="5">
        <f t="shared" si="35"/>
        <v>0</v>
      </c>
      <c r="V143" s="34">
        <f>S143/10000</f>
        <v>0</v>
      </c>
    </row>
    <row r="144" spans="1:24" s="13" customFormat="1" ht="15" x14ac:dyDescent="0.35">
      <c r="A144" s="40" t="s">
        <v>25</v>
      </c>
      <c r="B144" s="38" t="s">
        <v>79</v>
      </c>
      <c r="C144" s="38" t="s">
        <v>99</v>
      </c>
      <c r="D144" s="38">
        <v>3</v>
      </c>
      <c r="E144" s="35" t="s">
        <v>169</v>
      </c>
      <c r="F144" s="18" t="s">
        <v>112</v>
      </c>
      <c r="G144" s="3">
        <v>1</v>
      </c>
      <c r="H144" s="8">
        <v>42236.678000000014</v>
      </c>
      <c r="I144" s="8">
        <v>47622.156999999999</v>
      </c>
      <c r="J144" s="8">
        <v>45988.36</v>
      </c>
      <c r="K144" s="14"/>
      <c r="L144" s="41"/>
      <c r="M144" s="41"/>
      <c r="N144" s="41"/>
      <c r="O144" s="39"/>
      <c r="P144" s="5">
        <f>AVERAGE(H144:O144)</f>
        <v>45282.398333333338</v>
      </c>
      <c r="Q144" s="5">
        <f>_xlfn.STDEV.P(H144:O144)</f>
        <v>2254.5705313077979</v>
      </c>
      <c r="R144" s="5">
        <f>Q144/SQRT(COUNT(H144:O144))</f>
        <v>1301.6769031575548</v>
      </c>
      <c r="S144" s="34">
        <f t="shared" si="33"/>
        <v>5601.1157142869579</v>
      </c>
      <c r="T144" s="5">
        <f t="shared" si="35"/>
        <v>4.528239833333334</v>
      </c>
      <c r="U144" s="5">
        <f t="shared" si="35"/>
        <v>0.22545705313077979</v>
      </c>
      <c r="V144" s="34">
        <f>S144/10000</f>
        <v>0.56011157142869583</v>
      </c>
    </row>
    <row r="145" spans="1:24" ht="15" x14ac:dyDescent="0.35">
      <c r="A145" s="38" t="s">
        <v>25</v>
      </c>
      <c r="B145" s="38" t="s">
        <v>79</v>
      </c>
      <c r="C145" s="38" t="s">
        <v>99</v>
      </c>
      <c r="D145" s="38">
        <v>3</v>
      </c>
      <c r="E145" s="35" t="s">
        <v>169</v>
      </c>
      <c r="F145" s="18" t="s">
        <v>112</v>
      </c>
      <c r="G145" s="3">
        <v>2</v>
      </c>
      <c r="H145" s="8">
        <v>19060.965</v>
      </c>
      <c r="I145" s="8">
        <v>26866.884000000005</v>
      </c>
      <c r="J145" s="8">
        <v>18153.300000000003</v>
      </c>
      <c r="K145" s="14"/>
      <c r="P145" s="5">
        <f>AVERAGE(H145:O145)</f>
        <v>21360.383000000002</v>
      </c>
      <c r="Q145" s="5">
        <f>_xlfn.STDEV.P(H145:O145)</f>
        <v>3911.2767638634382</v>
      </c>
      <c r="R145" s="5">
        <f>Q145/SQRT(COUNT(H145:O145))</f>
        <v>2258.1766924916847</v>
      </c>
      <c r="S145" s="34">
        <f t="shared" si="33"/>
        <v>9716.9343077917183</v>
      </c>
      <c r="T145" s="5">
        <f t="shared" si="35"/>
        <v>2.1360383000000001</v>
      </c>
      <c r="U145" s="5">
        <f t="shared" si="35"/>
        <v>0.39112767638634383</v>
      </c>
      <c r="V145" s="34">
        <f>S145/10000</f>
        <v>0.97169343077917181</v>
      </c>
    </row>
    <row r="146" spans="1:24" ht="15" x14ac:dyDescent="0.35">
      <c r="A146" s="38" t="s">
        <v>25</v>
      </c>
      <c r="B146" s="38" t="s">
        <v>79</v>
      </c>
      <c r="C146" s="38" t="s">
        <v>99</v>
      </c>
      <c r="D146" s="38">
        <v>3</v>
      </c>
      <c r="E146" s="35" t="s">
        <v>169</v>
      </c>
      <c r="F146" s="18" t="s">
        <v>112</v>
      </c>
      <c r="G146" s="3">
        <v>3</v>
      </c>
      <c r="H146" s="8"/>
      <c r="I146" s="8"/>
      <c r="J146" s="8"/>
      <c r="K146" s="14"/>
      <c r="P146" s="5"/>
      <c r="Q146" s="5"/>
      <c r="R146" s="5"/>
      <c r="S146" s="34"/>
      <c r="T146" s="5"/>
      <c r="U146" s="5"/>
      <c r="V146" s="34"/>
    </row>
    <row r="147" spans="1:24" s="6" customFormat="1" ht="15" x14ac:dyDescent="0.35">
      <c r="A147" s="38" t="s">
        <v>25</v>
      </c>
      <c r="B147" s="38" t="s">
        <v>79</v>
      </c>
      <c r="C147" s="38" t="s">
        <v>99</v>
      </c>
      <c r="D147" s="38">
        <v>3</v>
      </c>
      <c r="E147" s="35" t="s">
        <v>169</v>
      </c>
      <c r="F147" s="18" t="s">
        <v>112</v>
      </c>
      <c r="G147" s="3">
        <v>4</v>
      </c>
      <c r="H147" s="8">
        <v>12888.843000000008</v>
      </c>
      <c r="I147" s="8">
        <v>18818.920999999998</v>
      </c>
      <c r="J147" s="8">
        <v>10226.359000000004</v>
      </c>
      <c r="K147" s="14"/>
      <c r="L147" s="10"/>
      <c r="M147" s="10"/>
      <c r="N147" s="10"/>
      <c r="O147" s="14"/>
      <c r="P147" s="5">
        <f>AVERAGE(H147:O147)</f>
        <v>13978.041000000003</v>
      </c>
      <c r="Q147" s="5">
        <f>_xlfn.STDEV.P(H147:O147)</f>
        <v>3591.4523193608861</v>
      </c>
      <c r="R147" s="5">
        <f>Q147/SQRT(COUNT(H147:O147))</f>
        <v>2073.5259633647133</v>
      </c>
      <c r="S147" s="34">
        <f t="shared" si="33"/>
        <v>8922.3822203583622</v>
      </c>
      <c r="T147" s="5">
        <f>P147/10000</f>
        <v>1.3978041000000003</v>
      </c>
      <c r="U147" s="5">
        <f>Q147/10000</f>
        <v>0.3591452319360886</v>
      </c>
      <c r="V147" s="12">
        <f>S147/10000</f>
        <v>0.89223822203583625</v>
      </c>
      <c r="W147" s="7"/>
      <c r="X147" s="7"/>
    </row>
    <row r="148" spans="1:24" s="6" customFormat="1" ht="15" x14ac:dyDescent="0.35">
      <c r="A148" s="38" t="s">
        <v>25</v>
      </c>
      <c r="B148" s="38" t="s">
        <v>79</v>
      </c>
      <c r="C148" s="38" t="s">
        <v>99</v>
      </c>
      <c r="D148" s="38">
        <v>3</v>
      </c>
      <c r="E148" s="35" t="s">
        <v>169</v>
      </c>
      <c r="F148" s="18" t="s">
        <v>112</v>
      </c>
      <c r="G148" s="3">
        <v>5</v>
      </c>
      <c r="H148" s="8"/>
      <c r="I148" s="8"/>
      <c r="J148" s="8"/>
      <c r="K148" s="14"/>
      <c r="L148" s="10"/>
      <c r="M148" s="10"/>
      <c r="N148" s="10"/>
      <c r="O148" s="14"/>
      <c r="P148" s="5"/>
      <c r="Q148" s="5"/>
      <c r="R148" s="5"/>
      <c r="S148" s="34"/>
      <c r="T148" s="5"/>
      <c r="U148" s="5"/>
      <c r="V148" s="12"/>
      <c r="W148" s="7"/>
      <c r="X148" s="7"/>
    </row>
    <row r="149" spans="1:24" s="6" customFormat="1" ht="15" x14ac:dyDescent="0.35">
      <c r="A149" s="38" t="s">
        <v>25</v>
      </c>
      <c r="B149" s="38" t="s">
        <v>79</v>
      </c>
      <c r="C149" s="38" t="s">
        <v>99</v>
      </c>
      <c r="D149" s="38">
        <v>3</v>
      </c>
      <c r="E149" s="35" t="s">
        <v>169</v>
      </c>
      <c r="F149" s="18" t="s">
        <v>112</v>
      </c>
      <c r="G149" s="3">
        <v>6</v>
      </c>
      <c r="H149" s="8">
        <v>30316.010999999999</v>
      </c>
      <c r="I149" s="8">
        <v>58695.67</v>
      </c>
      <c r="J149" s="8">
        <v>42236.678000000014</v>
      </c>
      <c r="K149" s="14"/>
      <c r="L149" s="10"/>
      <c r="M149" s="10"/>
      <c r="N149" s="10"/>
      <c r="O149" s="39"/>
      <c r="P149" s="5">
        <f>AVERAGE(H149:O149)</f>
        <v>43749.453000000001</v>
      </c>
      <c r="Q149" s="5">
        <f>_xlfn.STDEV.P(H149:O149)</f>
        <v>11635.223171890326</v>
      </c>
      <c r="R149" s="5">
        <f>Q149/SQRT(COUNT(H149:O149))</f>
        <v>6717.5992303722514</v>
      </c>
      <c r="S149" s="34">
        <f t="shared" si="33"/>
        <v>28905.829488291798</v>
      </c>
      <c r="T149" s="5">
        <f t="shared" ref="T149:U152" si="36">P149/10000</f>
        <v>4.3749453000000003</v>
      </c>
      <c r="U149" s="5">
        <f t="shared" si="36"/>
        <v>1.1635223171890325</v>
      </c>
      <c r="V149" s="34">
        <f>S149/10000</f>
        <v>2.8905829488291799</v>
      </c>
      <c r="W149" s="7"/>
      <c r="X149" s="7"/>
    </row>
    <row r="150" spans="1:24" s="6" customFormat="1" ht="15" x14ac:dyDescent="0.35">
      <c r="A150" s="38" t="s">
        <v>25</v>
      </c>
      <c r="B150" s="38" t="s">
        <v>79</v>
      </c>
      <c r="C150" s="38" t="s">
        <v>99</v>
      </c>
      <c r="D150" s="38">
        <v>3</v>
      </c>
      <c r="E150" s="35" t="s">
        <v>168</v>
      </c>
      <c r="F150" s="18" t="s">
        <v>112</v>
      </c>
      <c r="G150" s="3">
        <v>0</v>
      </c>
      <c r="H150" s="8">
        <v>85320.510000000009</v>
      </c>
      <c r="I150" s="8">
        <v>85320.510000000009</v>
      </c>
      <c r="J150" s="8">
        <v>85320.510000000009</v>
      </c>
      <c r="K150" s="14"/>
      <c r="L150" s="10"/>
      <c r="M150" s="10"/>
      <c r="N150" s="10"/>
      <c r="O150" s="39"/>
      <c r="P150" s="5">
        <f>AVERAGE(H150:O150)</f>
        <v>85320.510000000009</v>
      </c>
      <c r="Q150" s="5">
        <f>_xlfn.STDEV.P(H150:O150)</f>
        <v>0</v>
      </c>
      <c r="R150" s="5">
        <f>Q150/SQRT(COUNT(H150:O150))</f>
        <v>0</v>
      </c>
      <c r="S150" s="34">
        <f t="shared" si="33"/>
        <v>0</v>
      </c>
      <c r="T150" s="5">
        <f t="shared" si="36"/>
        <v>8.5320510000000009</v>
      </c>
      <c r="U150" s="5">
        <f t="shared" si="36"/>
        <v>0</v>
      </c>
      <c r="V150" s="34">
        <f>S150/10000</f>
        <v>0</v>
      </c>
      <c r="W150" s="7"/>
      <c r="X150" s="7"/>
    </row>
    <row r="151" spans="1:24" ht="15" x14ac:dyDescent="0.35">
      <c r="A151" s="38" t="s">
        <v>25</v>
      </c>
      <c r="B151" s="38" t="s">
        <v>79</v>
      </c>
      <c r="C151" s="38" t="s">
        <v>99</v>
      </c>
      <c r="D151" s="38">
        <v>3</v>
      </c>
      <c r="E151" s="35" t="s">
        <v>168</v>
      </c>
      <c r="F151" s="18" t="s">
        <v>112</v>
      </c>
      <c r="G151" s="3">
        <v>1</v>
      </c>
      <c r="H151" s="14"/>
      <c r="I151" s="14"/>
      <c r="J151" s="14"/>
      <c r="K151" s="14"/>
      <c r="P151" s="5"/>
      <c r="Q151" s="5"/>
      <c r="R151" s="5"/>
      <c r="S151" s="34"/>
      <c r="T151" s="5"/>
      <c r="U151" s="5"/>
      <c r="V151" s="34"/>
    </row>
    <row r="152" spans="1:24" ht="15" x14ac:dyDescent="0.35">
      <c r="A152" s="38" t="s">
        <v>25</v>
      </c>
      <c r="B152" s="38" t="s">
        <v>79</v>
      </c>
      <c r="C152" s="38" t="s">
        <v>99</v>
      </c>
      <c r="D152" s="38">
        <v>3</v>
      </c>
      <c r="E152" s="35" t="s">
        <v>168</v>
      </c>
      <c r="F152" s="18" t="s">
        <v>112</v>
      </c>
      <c r="G152" s="3">
        <v>2</v>
      </c>
      <c r="H152" s="8">
        <v>66683.121999999988</v>
      </c>
      <c r="I152" s="8">
        <v>98390.886000000013</v>
      </c>
      <c r="J152" s="8">
        <v>74368.018999999986</v>
      </c>
      <c r="K152" s="14"/>
      <c r="P152" s="5">
        <f>AVERAGE(H152:O152)</f>
        <v>79814.009000000005</v>
      </c>
      <c r="Q152" s="5">
        <f>_xlfn.STDEV.P(H152:O152)</f>
        <v>13505.299695057956</v>
      </c>
      <c r="R152" s="5">
        <f>Q152/SQRT(COUNT(H152:O152))</f>
        <v>7797.2884144282825</v>
      </c>
      <c r="S152" s="34">
        <f t="shared" si="33"/>
        <v>33551.732047284902</v>
      </c>
      <c r="T152" s="5">
        <f t="shared" si="36"/>
        <v>7.9814009000000006</v>
      </c>
      <c r="U152" s="5">
        <f t="shared" si="36"/>
        <v>1.3505299695057957</v>
      </c>
      <c r="V152" s="34">
        <f>S152/10000</f>
        <v>3.3551732047284903</v>
      </c>
    </row>
    <row r="153" spans="1:24" ht="15" x14ac:dyDescent="0.35">
      <c r="A153" s="38" t="s">
        <v>25</v>
      </c>
      <c r="B153" s="38" t="s">
        <v>79</v>
      </c>
      <c r="C153" s="38" t="s">
        <v>99</v>
      </c>
      <c r="D153" s="38">
        <v>3</v>
      </c>
      <c r="E153" s="35" t="s">
        <v>168</v>
      </c>
      <c r="F153" s="18" t="s">
        <v>112</v>
      </c>
      <c r="G153" s="3">
        <v>3</v>
      </c>
      <c r="H153" s="8"/>
      <c r="I153" s="8"/>
      <c r="J153" s="8"/>
      <c r="K153" s="14"/>
      <c r="P153" s="5"/>
      <c r="Q153" s="5"/>
      <c r="R153" s="5"/>
      <c r="S153" s="34"/>
      <c r="T153" s="5"/>
      <c r="U153" s="5"/>
      <c r="V153" s="34"/>
    </row>
    <row r="154" spans="1:24" s="6" customFormat="1" ht="15" x14ac:dyDescent="0.35">
      <c r="A154" s="38" t="s">
        <v>25</v>
      </c>
      <c r="B154" s="38" t="s">
        <v>79</v>
      </c>
      <c r="C154" s="38" t="s">
        <v>99</v>
      </c>
      <c r="D154" s="38">
        <v>3</v>
      </c>
      <c r="E154" s="35" t="s">
        <v>168</v>
      </c>
      <c r="F154" s="18" t="s">
        <v>112</v>
      </c>
      <c r="G154" s="3">
        <v>4</v>
      </c>
      <c r="H154" s="8">
        <v>199565.27799999999</v>
      </c>
      <c r="I154" s="8">
        <v>232785.81700000004</v>
      </c>
      <c r="J154" s="8">
        <v>195934.61799999996</v>
      </c>
      <c r="K154" s="14"/>
      <c r="L154" s="10"/>
      <c r="M154" s="10"/>
      <c r="N154" s="10"/>
      <c r="O154" s="39"/>
      <c r="P154" s="5">
        <f>AVERAGE(H154:O154)</f>
        <v>209428.571</v>
      </c>
      <c r="Q154" s="5">
        <f>_xlfn.STDEV.P(H154:O154)</f>
        <v>16582.443095782328</v>
      </c>
      <c r="R154" s="5">
        <f>Q154/SQRT(COUNT(H154:O154))</f>
        <v>9573.877985171579</v>
      </c>
      <c r="S154" s="34">
        <f t="shared" si="33"/>
        <v>41196.396970193302</v>
      </c>
      <c r="T154" s="5">
        <f>P154/10000</f>
        <v>20.942857100000001</v>
      </c>
      <c r="U154" s="5">
        <f>Q154/10000</f>
        <v>1.6582443095782329</v>
      </c>
      <c r="V154" s="34">
        <f>S154/10000</f>
        <v>4.1196396970193305</v>
      </c>
      <c r="W154" s="7"/>
      <c r="X154" s="7"/>
    </row>
    <row r="155" spans="1:24" s="6" customFormat="1" ht="15" x14ac:dyDescent="0.35">
      <c r="A155" s="38" t="s">
        <v>25</v>
      </c>
      <c r="B155" s="38" t="s">
        <v>79</v>
      </c>
      <c r="C155" s="38" t="s">
        <v>99</v>
      </c>
      <c r="D155" s="38">
        <v>3</v>
      </c>
      <c r="E155" s="35" t="s">
        <v>168</v>
      </c>
      <c r="F155" s="18" t="s">
        <v>112</v>
      </c>
      <c r="G155" s="3">
        <v>5</v>
      </c>
      <c r="H155" s="8"/>
      <c r="I155" s="8"/>
      <c r="J155" s="8"/>
      <c r="K155" s="14"/>
      <c r="L155" s="10"/>
      <c r="M155" s="10"/>
      <c r="N155" s="10"/>
      <c r="O155" s="39"/>
      <c r="P155" s="5"/>
      <c r="Q155" s="5"/>
      <c r="R155" s="5"/>
      <c r="S155" s="34"/>
      <c r="T155" s="5"/>
      <c r="U155" s="5"/>
      <c r="V155" s="34"/>
      <c r="W155" s="7"/>
      <c r="X155" s="7"/>
    </row>
    <row r="156" spans="1:24" s="6" customFormat="1" ht="15" x14ac:dyDescent="0.35">
      <c r="A156" s="38" t="s">
        <v>25</v>
      </c>
      <c r="B156" s="38" t="s">
        <v>79</v>
      </c>
      <c r="C156" s="38" t="s">
        <v>99</v>
      </c>
      <c r="D156" s="38">
        <v>3</v>
      </c>
      <c r="E156" s="35" t="s">
        <v>168</v>
      </c>
      <c r="F156" s="18" t="s">
        <v>112</v>
      </c>
      <c r="G156" s="3">
        <v>6</v>
      </c>
      <c r="H156" s="8">
        <v>474043.174</v>
      </c>
      <c r="I156" s="8">
        <v>552162.875</v>
      </c>
      <c r="J156" s="8">
        <v>495464.06799999997</v>
      </c>
      <c r="K156" s="14"/>
      <c r="L156" s="10"/>
      <c r="M156" s="10"/>
      <c r="N156" s="10"/>
      <c r="O156" s="39"/>
      <c r="P156" s="5">
        <f>AVERAGE(H156:O156)</f>
        <v>507223.37233333336</v>
      </c>
      <c r="Q156" s="5">
        <f>_xlfn.STDEV.P(H156:O156)</f>
        <v>32958.386387335115</v>
      </c>
      <c r="R156" s="5">
        <f>Q156/SQRT(COUNT(H156:O156))</f>
        <v>19028.533252783625</v>
      </c>
      <c r="S156" s="34">
        <f t="shared" si="33"/>
        <v>81879.778586727945</v>
      </c>
      <c r="T156" s="5">
        <f t="shared" ref="T156:U159" si="37">P156/10000</f>
        <v>50.722337233333334</v>
      </c>
      <c r="U156" s="5">
        <f t="shared" si="37"/>
        <v>3.2958386387335117</v>
      </c>
      <c r="V156" s="34">
        <f>S156/10000</f>
        <v>8.1879778586727952</v>
      </c>
      <c r="W156" s="7"/>
      <c r="X156" s="7"/>
    </row>
    <row r="157" spans="1:24" s="6" customFormat="1" x14ac:dyDescent="0.3">
      <c r="A157" s="38" t="s">
        <v>25</v>
      </c>
      <c r="B157" s="38" t="s">
        <v>79</v>
      </c>
      <c r="C157" s="38" t="s">
        <v>99</v>
      </c>
      <c r="D157" s="38">
        <v>3</v>
      </c>
      <c r="E157" s="38"/>
      <c r="F157" s="42" t="s">
        <v>40</v>
      </c>
      <c r="G157" s="3">
        <v>0</v>
      </c>
      <c r="H157" s="8">
        <f>H150-H143</f>
        <v>0</v>
      </c>
      <c r="I157" s="8">
        <f>I150-I143</f>
        <v>0</v>
      </c>
      <c r="J157" s="8">
        <f>J150-J143</f>
        <v>0</v>
      </c>
      <c r="K157" s="14"/>
      <c r="L157" s="10"/>
      <c r="M157" s="10"/>
      <c r="N157" s="10"/>
      <c r="O157" s="39"/>
      <c r="P157" s="5">
        <f>AVERAGE(H157:O157)</f>
        <v>0</v>
      </c>
      <c r="Q157" s="5">
        <f>_xlfn.STDEV.P(H157:O157)</f>
        <v>0</v>
      </c>
      <c r="R157" s="5">
        <f>Q157/SQRT(COUNT(H157:O157))</f>
        <v>0</v>
      </c>
      <c r="S157" s="34">
        <f t="shared" si="33"/>
        <v>0</v>
      </c>
      <c r="T157" s="5">
        <f t="shared" si="37"/>
        <v>0</v>
      </c>
      <c r="U157" s="5">
        <f t="shared" si="37"/>
        <v>0</v>
      </c>
      <c r="V157" s="34">
        <f>S157/10000</f>
        <v>0</v>
      </c>
      <c r="W157" s="7"/>
      <c r="X157" s="7"/>
    </row>
    <row r="158" spans="1:24" s="6" customFormat="1" x14ac:dyDescent="0.3">
      <c r="A158" s="38" t="s">
        <v>25</v>
      </c>
      <c r="B158" s="38" t="s">
        <v>79</v>
      </c>
      <c r="C158" s="38" t="s">
        <v>99</v>
      </c>
      <c r="D158" s="38">
        <v>3</v>
      </c>
      <c r="E158" s="38"/>
      <c r="F158" s="42" t="s">
        <v>40</v>
      </c>
      <c r="G158" s="3">
        <v>1</v>
      </c>
      <c r="H158" s="8">
        <v>0</v>
      </c>
      <c r="I158" s="8">
        <v>0</v>
      </c>
      <c r="J158" s="8">
        <v>0</v>
      </c>
      <c r="K158" s="14"/>
      <c r="L158" s="10"/>
      <c r="M158" s="10"/>
      <c r="N158" s="10"/>
      <c r="O158" s="39"/>
      <c r="P158" s="5">
        <f>AVERAGE(H158:O158)</f>
        <v>0</v>
      </c>
      <c r="Q158" s="5">
        <f>_xlfn.STDEV.P(H158:O158)</f>
        <v>0</v>
      </c>
      <c r="R158" s="5">
        <f>Q158/SQRT(COUNT(H158:O158))</f>
        <v>0</v>
      </c>
      <c r="S158" s="34">
        <f t="shared" si="33"/>
        <v>0</v>
      </c>
      <c r="T158" s="5">
        <f t="shared" si="37"/>
        <v>0</v>
      </c>
      <c r="U158" s="5">
        <f t="shared" si="37"/>
        <v>0</v>
      </c>
      <c r="V158" s="34">
        <f>S158/10000</f>
        <v>0</v>
      </c>
      <c r="W158" s="7"/>
      <c r="X158" s="7"/>
    </row>
    <row r="159" spans="1:24" s="6" customFormat="1" x14ac:dyDescent="0.3">
      <c r="A159" s="38" t="s">
        <v>25</v>
      </c>
      <c r="B159" s="38" t="s">
        <v>79</v>
      </c>
      <c r="C159" s="38" t="s">
        <v>99</v>
      </c>
      <c r="D159" s="38">
        <v>3</v>
      </c>
      <c r="E159" s="38"/>
      <c r="F159" s="42" t="s">
        <v>40</v>
      </c>
      <c r="G159" s="3">
        <v>2</v>
      </c>
      <c r="H159" s="8">
        <f>H152-H145</f>
        <v>47622.156999999992</v>
      </c>
      <c r="I159" s="8">
        <f>I152-I145</f>
        <v>71524.002000000008</v>
      </c>
      <c r="J159" s="8">
        <f>J152-J145</f>
        <v>56214.718999999983</v>
      </c>
      <c r="K159" s="14"/>
      <c r="L159" s="10"/>
      <c r="M159" s="10"/>
      <c r="N159" s="10"/>
      <c r="O159" s="39"/>
      <c r="P159" s="5">
        <f>AVERAGE(H159:O159)</f>
        <v>58453.625999999989</v>
      </c>
      <c r="Q159" s="5">
        <f>_xlfn.STDEV.P(H159:O159)</f>
        <v>9885.4801608889611</v>
      </c>
      <c r="R159" s="5">
        <f>Q159/SQRT(COUNT(H159:O159))</f>
        <v>5707.384631957947</v>
      </c>
      <c r="S159" s="34">
        <f t="shared" si="33"/>
        <v>24558.876071315044</v>
      </c>
      <c r="T159" s="5">
        <f t="shared" si="37"/>
        <v>5.8453625999999987</v>
      </c>
      <c r="U159" s="5">
        <f t="shared" si="37"/>
        <v>0.98854801608889609</v>
      </c>
      <c r="V159" s="34">
        <f>S159/10000</f>
        <v>2.4558876071315043</v>
      </c>
      <c r="W159" s="7"/>
      <c r="X159" s="7"/>
    </row>
    <row r="160" spans="1:24" s="6" customFormat="1" x14ac:dyDescent="0.3">
      <c r="A160" s="38" t="s">
        <v>25</v>
      </c>
      <c r="B160" s="38" t="s">
        <v>79</v>
      </c>
      <c r="C160" s="38" t="s">
        <v>99</v>
      </c>
      <c r="D160" s="38">
        <v>3</v>
      </c>
      <c r="E160" s="38"/>
      <c r="F160" s="42" t="s">
        <v>40</v>
      </c>
      <c r="G160" s="3">
        <v>3</v>
      </c>
      <c r="H160" s="8"/>
      <c r="I160" s="8"/>
      <c r="J160" s="8"/>
      <c r="K160" s="14"/>
      <c r="L160" s="10"/>
      <c r="M160" s="10"/>
      <c r="N160" s="10"/>
      <c r="O160" s="39"/>
      <c r="P160" s="5"/>
      <c r="Q160" s="5"/>
      <c r="R160" s="5"/>
      <c r="S160" s="34"/>
      <c r="T160" s="5"/>
      <c r="U160" s="5"/>
      <c r="V160" s="34"/>
      <c r="W160" s="7"/>
      <c r="X160" s="7"/>
    </row>
    <row r="161" spans="1:24" s="6" customFormat="1" x14ac:dyDescent="0.3">
      <c r="A161" s="38" t="s">
        <v>25</v>
      </c>
      <c r="B161" s="38" t="s">
        <v>79</v>
      </c>
      <c r="C161" s="38" t="s">
        <v>99</v>
      </c>
      <c r="D161" s="38">
        <v>3</v>
      </c>
      <c r="E161" s="38"/>
      <c r="F161" s="42" t="s">
        <v>40</v>
      </c>
      <c r="G161" s="3">
        <v>4</v>
      </c>
      <c r="H161" s="8">
        <f>H154-H147</f>
        <v>186676.435</v>
      </c>
      <c r="I161" s="8">
        <f>I154-I147</f>
        <v>213966.89600000004</v>
      </c>
      <c r="J161" s="8">
        <f>J154-J147</f>
        <v>185708.25899999996</v>
      </c>
      <c r="K161" s="14"/>
      <c r="L161" s="10"/>
      <c r="M161" s="10"/>
      <c r="N161" s="10"/>
      <c r="O161" s="39"/>
      <c r="P161" s="5">
        <f>AVERAGE(H161:O161)</f>
        <v>195450.53</v>
      </c>
      <c r="Q161" s="5">
        <f>_xlfn.STDEV.P(H161:O161)</f>
        <v>13099.012649209153</v>
      </c>
      <c r="R161" s="5">
        <f>Q161/SQRT(COUNT(H161:O161))</f>
        <v>7562.7184791392183</v>
      </c>
      <c r="S161" s="34">
        <f t="shared" si="33"/>
        <v>32542.377615736055</v>
      </c>
      <c r="T161" s="5">
        <f>P161/10000</f>
        <v>19.545052999999999</v>
      </c>
      <c r="U161" s="5">
        <f>Q161/10000</f>
        <v>1.3099012649209154</v>
      </c>
      <c r="V161" s="34">
        <f>S161/10000</f>
        <v>3.2542377615736053</v>
      </c>
      <c r="W161" s="7"/>
      <c r="X161" s="7"/>
    </row>
    <row r="162" spans="1:24" s="6" customFormat="1" x14ac:dyDescent="0.3">
      <c r="A162" s="38" t="s">
        <v>25</v>
      </c>
      <c r="B162" s="38" t="s">
        <v>79</v>
      </c>
      <c r="C162" s="38" t="s">
        <v>99</v>
      </c>
      <c r="D162" s="38">
        <v>3</v>
      </c>
      <c r="E162" s="38"/>
      <c r="F162" s="42" t="s">
        <v>40</v>
      </c>
      <c r="G162" s="3">
        <v>5</v>
      </c>
      <c r="H162" s="8"/>
      <c r="I162" s="8"/>
      <c r="J162" s="8"/>
      <c r="K162" s="14"/>
      <c r="L162" s="10"/>
      <c r="M162" s="10"/>
      <c r="N162" s="10"/>
      <c r="O162" s="39"/>
      <c r="P162" s="5"/>
      <c r="Q162" s="5"/>
      <c r="R162" s="5"/>
      <c r="S162" s="34"/>
      <c r="T162" s="5"/>
      <c r="U162" s="5"/>
      <c r="V162" s="34"/>
      <c r="W162" s="7"/>
      <c r="X162" s="7"/>
    </row>
    <row r="163" spans="1:24" s="6" customFormat="1" x14ac:dyDescent="0.3">
      <c r="A163" s="38" t="s">
        <v>25</v>
      </c>
      <c r="B163" s="38" t="s">
        <v>79</v>
      </c>
      <c r="C163" s="38" t="s">
        <v>99</v>
      </c>
      <c r="D163" s="38">
        <v>3</v>
      </c>
      <c r="E163" s="38"/>
      <c r="F163" s="42" t="s">
        <v>40</v>
      </c>
      <c r="G163" s="3">
        <v>6</v>
      </c>
      <c r="H163" s="8">
        <f>H156-H149</f>
        <v>443727.163</v>
      </c>
      <c r="I163" s="8">
        <f>I156-I149</f>
        <v>493467.20500000002</v>
      </c>
      <c r="J163" s="8">
        <f>J156-J149</f>
        <v>453227.38999999996</v>
      </c>
      <c r="K163" s="14"/>
      <c r="L163" s="10"/>
      <c r="M163" s="10"/>
      <c r="N163" s="10"/>
      <c r="O163" s="39"/>
      <c r="P163" s="5">
        <f>AVERAGE(H163:O163)</f>
        <v>463473.91933333332</v>
      </c>
      <c r="Q163" s="5">
        <f>_xlfn.STDEV.P(H163:O163)</f>
        <v>21560.171104370318</v>
      </c>
      <c r="R163" s="5">
        <f>Q163/SQRT(COUNT(H163:O163))</f>
        <v>12447.770590882596</v>
      </c>
      <c r="S163" s="34">
        <f t="shared" si="33"/>
        <v>53562.756852567807</v>
      </c>
      <c r="T163" s="5">
        <f t="shared" ref="T163:U166" si="38">P163/10000</f>
        <v>46.347391933333334</v>
      </c>
      <c r="U163" s="5">
        <f t="shared" si="38"/>
        <v>2.1560171104370318</v>
      </c>
      <c r="V163" s="34">
        <f>S163/10000</f>
        <v>5.3562756852567803</v>
      </c>
      <c r="W163" s="7"/>
      <c r="X163" s="7"/>
    </row>
    <row r="164" spans="1:24" s="6" customFormat="1" ht="15" x14ac:dyDescent="0.35">
      <c r="A164" s="38" t="s">
        <v>26</v>
      </c>
      <c r="B164" s="38" t="s">
        <v>79</v>
      </c>
      <c r="C164" s="38" t="s">
        <v>99</v>
      </c>
      <c r="D164" s="38">
        <v>3</v>
      </c>
      <c r="E164" s="35" t="s">
        <v>169</v>
      </c>
      <c r="F164" s="18" t="s">
        <v>113</v>
      </c>
      <c r="G164" s="3">
        <v>0</v>
      </c>
      <c r="H164" s="8">
        <v>89798.323999999993</v>
      </c>
      <c r="I164" s="8">
        <v>81931.894</v>
      </c>
      <c r="J164" s="8">
        <v>87317.373000000007</v>
      </c>
      <c r="K164" s="10"/>
      <c r="L164" s="10"/>
      <c r="M164" s="10"/>
      <c r="N164" s="10"/>
      <c r="O164" s="39"/>
      <c r="P164" s="5">
        <f>AVERAGE(H164:O164)</f>
        <v>86349.197</v>
      </c>
      <c r="Q164" s="5">
        <f>_xlfn.STDEV.P(H164:O164)</f>
        <v>3283.6162800035959</v>
      </c>
      <c r="R164" s="5">
        <f>Q164/SQRT(COUNT(H164:O164))</f>
        <v>1895.7967431755137</v>
      </c>
      <c r="S164" s="34">
        <f t="shared" si="33"/>
        <v>8157.613385884235</v>
      </c>
      <c r="T164" s="5">
        <f t="shared" si="38"/>
        <v>8.6349196999999993</v>
      </c>
      <c r="U164" s="5">
        <f t="shared" si="38"/>
        <v>0.32836162800035956</v>
      </c>
      <c r="V164" s="34">
        <f>S164/10000</f>
        <v>0.81576133858842348</v>
      </c>
      <c r="W164" s="7"/>
      <c r="X164" s="7"/>
    </row>
    <row r="165" spans="1:24" s="6" customFormat="1" ht="15" x14ac:dyDescent="0.35">
      <c r="A165" s="38" t="s">
        <v>26</v>
      </c>
      <c r="B165" s="38" t="s">
        <v>79</v>
      </c>
      <c r="C165" s="38" t="s">
        <v>99</v>
      </c>
      <c r="D165" s="38">
        <v>3</v>
      </c>
      <c r="E165" s="35" t="s">
        <v>169</v>
      </c>
      <c r="F165" s="18" t="s">
        <v>113</v>
      </c>
      <c r="G165" s="3">
        <v>1</v>
      </c>
      <c r="H165" s="8">
        <v>195026.95299999998</v>
      </c>
      <c r="I165" s="8">
        <v>197507.90399999998</v>
      </c>
      <c r="J165" s="8">
        <v>191638.33700000003</v>
      </c>
      <c r="K165" s="10"/>
      <c r="L165" s="10"/>
      <c r="M165" s="10"/>
      <c r="N165" s="10"/>
      <c r="O165" s="39"/>
      <c r="P165" s="5">
        <f>AVERAGE(H165:O165)</f>
        <v>194724.39800000002</v>
      </c>
      <c r="Q165" s="5">
        <f>_xlfn.STDEV.P(H165:O165)</f>
        <v>2405.7720642780287</v>
      </c>
      <c r="R165" s="5">
        <f>Q165/SQRT(COUNT(H165:O165))</f>
        <v>1388.9731489198016</v>
      </c>
      <c r="S165" s="34">
        <f t="shared" si="33"/>
        <v>5976.7514598019061</v>
      </c>
      <c r="T165" s="5">
        <f t="shared" si="38"/>
        <v>19.4724398</v>
      </c>
      <c r="U165" s="5">
        <f t="shared" si="38"/>
        <v>0.24057720642780286</v>
      </c>
      <c r="V165" s="34">
        <f>S165/10000</f>
        <v>0.59767514598019056</v>
      </c>
      <c r="W165" s="7"/>
      <c r="X165" s="7"/>
    </row>
    <row r="166" spans="1:24" s="6" customFormat="1" ht="15" x14ac:dyDescent="0.35">
      <c r="A166" s="38" t="s">
        <v>26</v>
      </c>
      <c r="B166" s="38" t="s">
        <v>79</v>
      </c>
      <c r="C166" s="38" t="s">
        <v>99</v>
      </c>
      <c r="D166" s="38">
        <v>3</v>
      </c>
      <c r="E166" s="35" t="s">
        <v>169</v>
      </c>
      <c r="F166" s="18" t="s">
        <v>113</v>
      </c>
      <c r="G166" s="3">
        <v>2</v>
      </c>
      <c r="H166" s="8">
        <v>413592.685</v>
      </c>
      <c r="I166" s="8">
        <v>440035.99200000003</v>
      </c>
      <c r="J166" s="8">
        <v>394955.29700000008</v>
      </c>
      <c r="K166" s="10"/>
      <c r="L166" s="10"/>
      <c r="M166" s="10"/>
      <c r="N166" s="10"/>
      <c r="O166" s="39"/>
      <c r="P166" s="5">
        <f>AVERAGE(H166:O166)</f>
        <v>416194.65800000005</v>
      </c>
      <c r="Q166" s="5">
        <f>_xlfn.STDEV.P(H166:O166)</f>
        <v>18495.85472550182</v>
      </c>
      <c r="R166" s="5">
        <f>Q166/SQRT(COUNT(H166:O166))</f>
        <v>10678.586704660689</v>
      </c>
      <c r="S166" s="34">
        <f t="shared" si="33"/>
        <v>45949.958590154944</v>
      </c>
      <c r="T166" s="5">
        <f t="shared" si="38"/>
        <v>41.619465800000008</v>
      </c>
      <c r="U166" s="5">
        <f t="shared" si="38"/>
        <v>1.8495854725501821</v>
      </c>
      <c r="V166" s="34">
        <f>S166/10000</f>
        <v>4.5949958590154942</v>
      </c>
      <c r="W166" s="7"/>
      <c r="X166" s="7"/>
    </row>
    <row r="167" spans="1:24" s="6" customFormat="1" ht="15" x14ac:dyDescent="0.35">
      <c r="A167" s="38" t="s">
        <v>26</v>
      </c>
      <c r="B167" s="38" t="s">
        <v>79</v>
      </c>
      <c r="C167" s="38" t="s">
        <v>99</v>
      </c>
      <c r="D167" s="38">
        <v>3</v>
      </c>
      <c r="E167" s="35" t="s">
        <v>169</v>
      </c>
      <c r="F167" s="18" t="s">
        <v>113</v>
      </c>
      <c r="G167" s="3">
        <v>3</v>
      </c>
      <c r="H167" s="8"/>
      <c r="I167" s="8"/>
      <c r="J167" s="8"/>
      <c r="K167" s="10"/>
      <c r="L167" s="10"/>
      <c r="M167" s="10"/>
      <c r="N167" s="10"/>
      <c r="O167" s="39"/>
      <c r="P167" s="5"/>
      <c r="Q167" s="5"/>
      <c r="R167" s="5"/>
      <c r="S167" s="34"/>
      <c r="T167" s="5"/>
      <c r="U167" s="5"/>
      <c r="V167" s="34"/>
      <c r="W167" s="7"/>
      <c r="X167" s="7"/>
    </row>
    <row r="168" spans="1:24" s="6" customFormat="1" ht="15" x14ac:dyDescent="0.35">
      <c r="A168" s="38" t="s">
        <v>26</v>
      </c>
      <c r="B168" s="38" t="s">
        <v>79</v>
      </c>
      <c r="C168" s="38" t="s">
        <v>99</v>
      </c>
      <c r="D168" s="38">
        <v>3</v>
      </c>
      <c r="E168" s="35" t="s">
        <v>169</v>
      </c>
      <c r="F168" s="18" t="s">
        <v>113</v>
      </c>
      <c r="G168" s="3">
        <v>4</v>
      </c>
      <c r="H168" s="8">
        <v>761288.89100000006</v>
      </c>
      <c r="I168" s="8">
        <v>745556.03099999996</v>
      </c>
      <c r="J168" s="8">
        <v>797111.40299999993</v>
      </c>
      <c r="K168" s="10"/>
      <c r="L168" s="10"/>
      <c r="M168" s="10"/>
      <c r="N168" s="10"/>
      <c r="O168" s="39"/>
      <c r="P168" s="5">
        <f>AVERAGE(H168:O168)</f>
        <v>767985.44166666677</v>
      </c>
      <c r="Q168" s="5">
        <f>_xlfn.STDEV.P(H168:O168)</f>
        <v>21573.470415273474</v>
      </c>
      <c r="R168" s="5">
        <f>Q168/SQRT(COUNT(H168:O168))</f>
        <v>12455.448951612569</v>
      </c>
      <c r="S168" s="34">
        <f t="shared" si="33"/>
        <v>53595.796838788883</v>
      </c>
      <c r="T168" s="5">
        <f t="shared" ref="T168:U171" si="39">P168/10000</f>
        <v>76.798544166666673</v>
      </c>
      <c r="U168" s="5">
        <f t="shared" si="39"/>
        <v>2.1573470415273475</v>
      </c>
      <c r="V168" s="34">
        <f>S168/10000</f>
        <v>5.3595796838788887</v>
      </c>
      <c r="W168" s="7"/>
      <c r="X168" s="7"/>
    </row>
    <row r="169" spans="1:24" ht="15" x14ac:dyDescent="0.35">
      <c r="A169" s="38" t="s">
        <v>26</v>
      </c>
      <c r="B169" s="38" t="s">
        <v>77</v>
      </c>
      <c r="C169" s="38" t="s">
        <v>99</v>
      </c>
      <c r="D169" s="38">
        <v>3</v>
      </c>
      <c r="E169" s="35" t="s">
        <v>169</v>
      </c>
      <c r="F169" s="18" t="s">
        <v>114</v>
      </c>
      <c r="G169" s="3">
        <v>0</v>
      </c>
      <c r="H169" s="8">
        <v>90705.988999999987</v>
      </c>
      <c r="I169" s="8">
        <v>92521.318999999989</v>
      </c>
      <c r="J169" s="8">
        <v>88709.126000000018</v>
      </c>
      <c r="P169" s="5">
        <f>AVERAGE(H169:O169)</f>
        <v>90645.478000000003</v>
      </c>
      <c r="Q169" s="5">
        <f>_xlfn.STDEV.P(H169:O169)</f>
        <v>1556.909342929755</v>
      </c>
      <c r="R169" s="5">
        <f>Q169/SQRT(COUNT(H169:O169))</f>
        <v>898.88202824433745</v>
      </c>
      <c r="S169" s="34">
        <f t="shared" si="33"/>
        <v>3867.8893675353838</v>
      </c>
      <c r="T169" s="5">
        <f t="shared" si="39"/>
        <v>9.0645477999999997</v>
      </c>
      <c r="U169" s="5">
        <f t="shared" si="39"/>
        <v>0.15569093429297551</v>
      </c>
      <c r="V169" s="34">
        <f>S169/10000</f>
        <v>0.38678893675353837</v>
      </c>
    </row>
    <row r="170" spans="1:24" ht="15" x14ac:dyDescent="0.35">
      <c r="A170" s="38" t="s">
        <v>26</v>
      </c>
      <c r="B170" s="38" t="s">
        <v>77</v>
      </c>
      <c r="C170" s="38" t="s">
        <v>99</v>
      </c>
      <c r="D170" s="38">
        <v>3</v>
      </c>
      <c r="E170" s="35" t="s">
        <v>169</v>
      </c>
      <c r="F170" s="18" t="s">
        <v>114</v>
      </c>
      <c r="G170" s="3">
        <v>1</v>
      </c>
      <c r="H170" s="8">
        <v>195874.10700000005</v>
      </c>
      <c r="I170" s="8">
        <v>189883.51799999998</v>
      </c>
      <c r="J170" s="8">
        <v>200775.49799999996</v>
      </c>
      <c r="P170" s="5">
        <f>AVERAGE(H170:O170)</f>
        <v>195511.04099999997</v>
      </c>
      <c r="Q170" s="5">
        <f>_xlfn.STDEV.P(H170:O170)</f>
        <v>4454.0371028515183</v>
      </c>
      <c r="R170" s="5">
        <f>Q170/SQRT(COUNT(H170:O170))</f>
        <v>2571.5395203119051</v>
      </c>
      <c r="S170" s="34">
        <f t="shared" si="33"/>
        <v>11065.334555902127</v>
      </c>
      <c r="T170" s="5">
        <f t="shared" si="39"/>
        <v>19.551104099999996</v>
      </c>
      <c r="U170" s="5">
        <f t="shared" si="39"/>
        <v>0.44540371028515185</v>
      </c>
      <c r="V170" s="34">
        <f>S170/10000</f>
        <v>1.1065334555902127</v>
      </c>
    </row>
    <row r="171" spans="1:24" ht="15" x14ac:dyDescent="0.35">
      <c r="A171" s="38" t="s">
        <v>26</v>
      </c>
      <c r="B171" s="38" t="s">
        <v>77</v>
      </c>
      <c r="C171" s="38" t="s">
        <v>99</v>
      </c>
      <c r="D171" s="38">
        <v>3</v>
      </c>
      <c r="E171" s="35" t="s">
        <v>169</v>
      </c>
      <c r="F171" s="18" t="s">
        <v>114</v>
      </c>
      <c r="G171" s="3">
        <v>2</v>
      </c>
      <c r="H171" s="8">
        <v>352839.64100000006</v>
      </c>
      <c r="I171" s="8">
        <v>363005.489</v>
      </c>
      <c r="J171" s="8">
        <v>336683.20399999997</v>
      </c>
      <c r="P171" s="5">
        <f>AVERAGE(H171:O171)</f>
        <v>350842.77799999999</v>
      </c>
      <c r="Q171" s="5">
        <f>_xlfn.STDEV.P(H171:O171)</f>
        <v>10838.396815208529</v>
      </c>
      <c r="R171" s="5">
        <f>Q171/SQRT(COUNT(H171:O171))</f>
        <v>6257.5513188446275</v>
      </c>
      <c r="S171" s="34">
        <f t="shared" si="33"/>
        <v>26926.243324988431</v>
      </c>
      <c r="T171" s="5">
        <f t="shared" si="39"/>
        <v>35.084277800000002</v>
      </c>
      <c r="U171" s="5">
        <f t="shared" si="39"/>
        <v>1.0838396815208529</v>
      </c>
      <c r="V171" s="34">
        <f>S171/10000</f>
        <v>2.692624332498843</v>
      </c>
    </row>
    <row r="172" spans="1:24" s="6" customFormat="1" ht="15" x14ac:dyDescent="0.35">
      <c r="A172" s="38" t="s">
        <v>26</v>
      </c>
      <c r="B172" s="38" t="s">
        <v>77</v>
      </c>
      <c r="C172" s="38" t="s">
        <v>99</v>
      </c>
      <c r="D172" s="38">
        <v>3</v>
      </c>
      <c r="E172" s="35" t="s">
        <v>169</v>
      </c>
      <c r="F172" s="18" t="s">
        <v>114</v>
      </c>
      <c r="G172" s="3">
        <v>3</v>
      </c>
      <c r="H172" s="8"/>
      <c r="I172" s="8"/>
      <c r="J172" s="8"/>
      <c r="K172" s="10"/>
      <c r="L172" s="10"/>
      <c r="M172" s="10"/>
      <c r="N172" s="10"/>
      <c r="O172" s="39"/>
      <c r="P172" s="5"/>
      <c r="Q172" s="5"/>
      <c r="R172" s="5"/>
      <c r="S172" s="34"/>
      <c r="T172" s="5"/>
      <c r="U172" s="5"/>
      <c r="V172" s="34"/>
      <c r="W172" s="7"/>
      <c r="X172" s="7"/>
    </row>
    <row r="173" spans="1:24" s="6" customFormat="1" ht="15" x14ac:dyDescent="0.35">
      <c r="A173" s="38" t="s">
        <v>26</v>
      </c>
      <c r="B173" s="38" t="s">
        <v>77</v>
      </c>
      <c r="C173" s="38" t="s">
        <v>99</v>
      </c>
      <c r="D173" s="38">
        <v>3</v>
      </c>
      <c r="E173" s="35" t="s">
        <v>169</v>
      </c>
      <c r="F173" s="18" t="s">
        <v>114</v>
      </c>
      <c r="G173" s="3">
        <v>4</v>
      </c>
      <c r="H173" s="8">
        <v>686134.22900000005</v>
      </c>
      <c r="I173" s="8">
        <v>677178.60099999991</v>
      </c>
      <c r="J173" s="8">
        <v>611463.65500000003</v>
      </c>
      <c r="K173" s="10"/>
      <c r="L173" s="10"/>
      <c r="M173" s="10"/>
      <c r="N173" s="10"/>
      <c r="O173" s="39"/>
      <c r="P173" s="5">
        <f>AVERAGE(H173:O173)</f>
        <v>658258.82833333337</v>
      </c>
      <c r="Q173" s="5">
        <f>_xlfn.STDEV.P(H173:O173)</f>
        <v>33290.559259256748</v>
      </c>
      <c r="R173" s="5">
        <f>Q173/SQRT(COUNT(H173:O173))</f>
        <v>19220.313349805074</v>
      </c>
      <c r="S173" s="34">
        <f t="shared" si="33"/>
        <v>82705.008344211237</v>
      </c>
      <c r="T173" s="5">
        <f t="shared" ref="T173:U175" si="40">P173/10000</f>
        <v>65.825882833333338</v>
      </c>
      <c r="U173" s="5">
        <f t="shared" si="40"/>
        <v>3.3290559259256747</v>
      </c>
      <c r="V173" s="34">
        <f>S173/10000</f>
        <v>8.2705008344211244</v>
      </c>
      <c r="W173" s="7"/>
      <c r="X173" s="7"/>
    </row>
    <row r="174" spans="1:24" s="6" customFormat="1" ht="15" x14ac:dyDescent="0.35">
      <c r="A174" s="38" t="s">
        <v>27</v>
      </c>
      <c r="B174" s="38" t="s">
        <v>79</v>
      </c>
      <c r="C174" s="38" t="s">
        <v>99</v>
      </c>
      <c r="D174" s="38">
        <v>3</v>
      </c>
      <c r="E174" s="35" t="s">
        <v>169</v>
      </c>
      <c r="F174" s="18" t="s">
        <v>115</v>
      </c>
      <c r="G174" s="3">
        <v>0</v>
      </c>
      <c r="H174" s="14">
        <v>158092.788</v>
      </c>
      <c r="I174" s="14">
        <v>164725.58799999999</v>
      </c>
      <c r="J174" s="14">
        <v>195899.74800000002</v>
      </c>
      <c r="K174" s="10"/>
      <c r="L174" s="10"/>
      <c r="M174" s="10"/>
      <c r="N174" s="10"/>
      <c r="O174" s="39"/>
      <c r="P174" s="5">
        <f>AVERAGE(H174:O174)</f>
        <v>172906.04133333333</v>
      </c>
      <c r="Q174" s="5">
        <f>_xlfn.STDEV.P(H174:O174)</f>
        <v>16482.949142766367</v>
      </c>
      <c r="R174" s="5">
        <f>Q174/SQRT(COUNT(H174:O174))</f>
        <v>9516.4351246150745</v>
      </c>
      <c r="S174" s="34">
        <f t="shared" si="33"/>
        <v>40949.220341218665</v>
      </c>
      <c r="T174" s="5">
        <f t="shared" si="40"/>
        <v>17.290604133333332</v>
      </c>
      <c r="U174" s="5">
        <f t="shared" si="40"/>
        <v>1.6482949142766368</v>
      </c>
      <c r="V174" s="34">
        <f>S174/10000</f>
        <v>4.0949220341218666</v>
      </c>
      <c r="W174" s="7"/>
      <c r="X174" s="7"/>
    </row>
    <row r="175" spans="1:24" s="6" customFormat="1" ht="15" x14ac:dyDescent="0.35">
      <c r="A175" s="38" t="s">
        <v>27</v>
      </c>
      <c r="B175" s="38" t="s">
        <v>79</v>
      </c>
      <c r="C175" s="38" t="s">
        <v>99</v>
      </c>
      <c r="D175" s="38">
        <v>3</v>
      </c>
      <c r="E175" s="35" t="s">
        <v>169</v>
      </c>
      <c r="F175" s="18" t="s">
        <v>115</v>
      </c>
      <c r="G175" s="3">
        <v>1</v>
      </c>
      <c r="H175" s="14">
        <v>140515.86800000002</v>
      </c>
      <c r="I175" s="14">
        <v>138194.38800000001</v>
      </c>
      <c r="J175" s="14">
        <v>143832.26800000001</v>
      </c>
      <c r="K175" s="10"/>
      <c r="L175" s="10"/>
      <c r="M175" s="10"/>
      <c r="N175" s="10"/>
      <c r="O175" s="39"/>
      <c r="P175" s="5">
        <f>AVERAGE(H175:O175)</f>
        <v>140847.50800000003</v>
      </c>
      <c r="Q175" s="5">
        <f>_xlfn.STDEV.P(H175:O175)</f>
        <v>2313.570334756796</v>
      </c>
      <c r="R175" s="5">
        <f>Q175/SQRT(COUNT(H175:O175))</f>
        <v>1335.7404555609689</v>
      </c>
      <c r="S175" s="34">
        <f t="shared" si="33"/>
        <v>5747.6911802788491</v>
      </c>
      <c r="T175" s="5">
        <f t="shared" si="40"/>
        <v>14.084750800000004</v>
      </c>
      <c r="U175" s="5">
        <f t="shared" si="40"/>
        <v>0.2313570334756796</v>
      </c>
      <c r="V175" s="34">
        <f>S175/10000</f>
        <v>0.57476911802788488</v>
      </c>
      <c r="W175" s="7"/>
      <c r="X175" s="7"/>
    </row>
    <row r="176" spans="1:24" s="6" customFormat="1" ht="15" x14ac:dyDescent="0.35">
      <c r="A176" s="38" t="s">
        <v>27</v>
      </c>
      <c r="B176" s="38" t="s">
        <v>79</v>
      </c>
      <c r="C176" s="38" t="s">
        <v>99</v>
      </c>
      <c r="D176" s="38">
        <v>3</v>
      </c>
      <c r="E176" s="35" t="s">
        <v>169</v>
      </c>
      <c r="F176" s="18" t="s">
        <v>115</v>
      </c>
      <c r="G176" s="3">
        <v>2</v>
      </c>
      <c r="H176" s="14"/>
      <c r="I176" s="14"/>
      <c r="J176" s="14"/>
      <c r="K176" s="10"/>
      <c r="L176" s="10"/>
      <c r="M176" s="10"/>
      <c r="N176" s="10"/>
      <c r="O176" s="39"/>
      <c r="P176" s="5"/>
      <c r="Q176" s="5"/>
      <c r="R176" s="5"/>
      <c r="S176" s="34"/>
      <c r="T176" s="5"/>
      <c r="U176" s="5"/>
      <c r="V176" s="34"/>
      <c r="W176" s="7"/>
      <c r="X176" s="7"/>
    </row>
    <row r="177" spans="1:24" s="6" customFormat="1" ht="15" x14ac:dyDescent="0.35">
      <c r="A177" s="38" t="s">
        <v>27</v>
      </c>
      <c r="B177" s="38" t="s">
        <v>79</v>
      </c>
      <c r="C177" s="38" t="s">
        <v>99</v>
      </c>
      <c r="D177" s="38">
        <v>3</v>
      </c>
      <c r="E177" s="35" t="s">
        <v>169</v>
      </c>
      <c r="F177" s="18" t="s">
        <v>115</v>
      </c>
      <c r="G177" s="3">
        <v>3</v>
      </c>
      <c r="H177" s="14">
        <v>553971.45600000001</v>
      </c>
      <c r="I177" s="14">
        <v>710837.17599999998</v>
      </c>
      <c r="J177" s="14">
        <v>640529.49600000004</v>
      </c>
      <c r="K177" s="10"/>
      <c r="L177" s="10"/>
      <c r="M177" s="10"/>
      <c r="N177" s="10"/>
      <c r="O177" s="39"/>
      <c r="P177" s="5">
        <f t="shared" ref="P177:P210" si="41">AVERAGE(H177:O177)</f>
        <v>635112.7093333333</v>
      </c>
      <c r="Q177" s="5">
        <f t="shared" ref="Q177:Q210" si="42">_xlfn.STDEV.P(H177:O177)</f>
        <v>64154.603426014459</v>
      </c>
      <c r="R177" s="5">
        <f t="shared" ref="R177:R210" si="43">Q177/SQRT(COUNT(H177:O177))</f>
        <v>37039.677557763134</v>
      </c>
      <c r="S177" s="34">
        <f t="shared" si="33"/>
        <v>159381.73253105476</v>
      </c>
      <c r="T177" s="5">
        <f t="shared" ref="T177:T210" si="44">P177/10000</f>
        <v>63.511270933333329</v>
      </c>
      <c r="U177" s="5">
        <f t="shared" ref="U177:U210" si="45">Q177/10000</f>
        <v>6.4154603426014463</v>
      </c>
      <c r="V177" s="34">
        <f t="shared" ref="V177:V210" si="46">S177/10000</f>
        <v>15.938173253105475</v>
      </c>
      <c r="W177" s="7"/>
      <c r="X177" s="7"/>
    </row>
    <row r="178" spans="1:24" ht="15" x14ac:dyDescent="0.35">
      <c r="A178" s="38" t="s">
        <v>27</v>
      </c>
      <c r="B178" s="38" t="s">
        <v>79</v>
      </c>
      <c r="C178" s="38" t="s">
        <v>99</v>
      </c>
      <c r="D178" s="38">
        <v>3</v>
      </c>
      <c r="E178" s="35" t="s">
        <v>169</v>
      </c>
      <c r="F178" s="18" t="s">
        <v>115</v>
      </c>
      <c r="G178" s="3">
        <v>4</v>
      </c>
      <c r="H178" s="14">
        <v>753983.54</v>
      </c>
      <c r="I178" s="14">
        <v>865082.94000000006</v>
      </c>
      <c r="J178" s="14">
        <v>989447.94000000006</v>
      </c>
      <c r="P178" s="5">
        <f t="shared" si="41"/>
        <v>869504.80666666664</v>
      </c>
      <c r="Q178" s="5">
        <f t="shared" si="42"/>
        <v>96178.77657589459</v>
      </c>
      <c r="R178" s="5">
        <f t="shared" si="43"/>
        <v>55528.84254642162</v>
      </c>
      <c r="S178" s="34">
        <f t="shared" si="33"/>
        <v>238940.60947725223</v>
      </c>
      <c r="T178" s="5">
        <f t="shared" si="44"/>
        <v>86.950480666666664</v>
      </c>
      <c r="U178" s="5">
        <f t="shared" si="45"/>
        <v>9.6178776575894585</v>
      </c>
      <c r="V178" s="34">
        <f t="shared" si="46"/>
        <v>23.894060947725222</v>
      </c>
    </row>
    <row r="179" spans="1:24" s="6" customFormat="1" ht="15" x14ac:dyDescent="0.35">
      <c r="A179" s="38" t="s">
        <v>27</v>
      </c>
      <c r="B179" s="38" t="s">
        <v>79</v>
      </c>
      <c r="C179" s="38" t="s">
        <v>99</v>
      </c>
      <c r="D179" s="38">
        <v>3</v>
      </c>
      <c r="E179" s="35" t="s">
        <v>169</v>
      </c>
      <c r="F179" s="18" t="s">
        <v>115</v>
      </c>
      <c r="G179" s="3">
        <v>5</v>
      </c>
      <c r="H179" s="14">
        <v>1412089.956</v>
      </c>
      <c r="I179" s="14">
        <v>1608420.8359999999</v>
      </c>
      <c r="J179" s="14">
        <v>1825313.3960000002</v>
      </c>
      <c r="K179" s="10"/>
      <c r="L179" s="10"/>
      <c r="M179" s="10"/>
      <c r="N179" s="10"/>
      <c r="O179" s="14"/>
      <c r="P179" s="5">
        <f t="shared" si="41"/>
        <v>1615274.7293333334</v>
      </c>
      <c r="Q179" s="5">
        <f t="shared" si="42"/>
        <v>168767.36400881779</v>
      </c>
      <c r="R179" s="5">
        <f t="shared" si="43"/>
        <v>97437.883040914516</v>
      </c>
      <c r="S179" s="34">
        <f t="shared" si="33"/>
        <v>419275.21072505513</v>
      </c>
      <c r="T179" s="5">
        <f t="shared" si="44"/>
        <v>161.52747293333334</v>
      </c>
      <c r="U179" s="5">
        <f t="shared" si="45"/>
        <v>16.876736400881779</v>
      </c>
      <c r="V179" s="34">
        <f t="shared" si="46"/>
        <v>41.927521072505513</v>
      </c>
      <c r="W179" s="7"/>
      <c r="X179" s="7"/>
    </row>
    <row r="180" spans="1:24" s="6" customFormat="1" x14ac:dyDescent="0.3">
      <c r="A180" s="38" t="s">
        <v>28</v>
      </c>
      <c r="B180" s="38" t="s">
        <v>79</v>
      </c>
      <c r="C180" s="38" t="s">
        <v>99</v>
      </c>
      <c r="D180" s="38">
        <v>3</v>
      </c>
      <c r="E180" s="35" t="s">
        <v>169</v>
      </c>
      <c r="F180" s="18" t="s">
        <v>116</v>
      </c>
      <c r="G180" s="3">
        <v>0</v>
      </c>
      <c r="H180" s="8">
        <v>144984.35600000003</v>
      </c>
      <c r="I180" s="8">
        <v>135363.10699999999</v>
      </c>
      <c r="J180" s="8">
        <v>139780.41</v>
      </c>
      <c r="K180" s="14"/>
      <c r="L180" s="10"/>
      <c r="M180" s="10"/>
      <c r="N180" s="10"/>
      <c r="O180" s="14"/>
      <c r="P180" s="5">
        <f t="shared" si="41"/>
        <v>140042.62433333334</v>
      </c>
      <c r="Q180" s="5">
        <f t="shared" si="42"/>
        <v>3932.2322199529813</v>
      </c>
      <c r="R180" s="5">
        <f t="shared" si="43"/>
        <v>2270.2753307059734</v>
      </c>
      <c r="S180" s="34">
        <f t="shared" si="33"/>
        <v>9768.9947480278024</v>
      </c>
      <c r="T180" s="5">
        <f t="shared" si="44"/>
        <v>14.004262433333334</v>
      </c>
      <c r="U180" s="5">
        <f t="shared" si="45"/>
        <v>0.39322322199529813</v>
      </c>
      <c r="V180" s="34">
        <f t="shared" si="46"/>
        <v>0.97689947480278028</v>
      </c>
      <c r="W180" s="7"/>
      <c r="X180" s="7"/>
    </row>
    <row r="181" spans="1:24" s="6" customFormat="1" x14ac:dyDescent="0.3">
      <c r="A181" s="38" t="s">
        <v>28</v>
      </c>
      <c r="B181" s="38" t="s">
        <v>79</v>
      </c>
      <c r="C181" s="38" t="s">
        <v>99</v>
      </c>
      <c r="D181" s="38">
        <v>3</v>
      </c>
      <c r="E181" s="35" t="s">
        <v>169</v>
      </c>
      <c r="F181" s="18" t="s">
        <v>116</v>
      </c>
      <c r="G181" s="3">
        <v>1</v>
      </c>
      <c r="H181" s="8">
        <v>60874.066000000006</v>
      </c>
      <c r="I181" s="8">
        <v>53310.190999999992</v>
      </c>
      <c r="J181" s="8">
        <v>59179.758000000009</v>
      </c>
      <c r="K181" s="14"/>
      <c r="L181" s="10"/>
      <c r="M181" s="10"/>
      <c r="N181" s="10"/>
      <c r="O181" s="14"/>
      <c r="P181" s="5">
        <f t="shared" si="41"/>
        <v>57788.005000000005</v>
      </c>
      <c r="Q181" s="5">
        <f t="shared" si="42"/>
        <v>3240.9652434280611</v>
      </c>
      <c r="R181" s="5">
        <f t="shared" si="43"/>
        <v>1871.1721557274122</v>
      </c>
      <c r="S181" s="34">
        <f t="shared" si="33"/>
        <v>8051.6537860950548</v>
      </c>
      <c r="T181" s="5">
        <f t="shared" si="44"/>
        <v>5.7788005000000009</v>
      </c>
      <c r="U181" s="5">
        <f t="shared" si="45"/>
        <v>0.32409652434280611</v>
      </c>
      <c r="V181" s="34">
        <f t="shared" si="46"/>
        <v>0.80516537860950543</v>
      </c>
      <c r="W181" s="7"/>
      <c r="X181" s="7"/>
    </row>
    <row r="182" spans="1:24" s="6" customFormat="1" x14ac:dyDescent="0.3">
      <c r="A182" s="38" t="s">
        <v>28</v>
      </c>
      <c r="B182" s="38" t="s">
        <v>79</v>
      </c>
      <c r="C182" s="38" t="s">
        <v>99</v>
      </c>
      <c r="D182" s="38">
        <v>3</v>
      </c>
      <c r="E182" s="35" t="s">
        <v>169</v>
      </c>
      <c r="F182" s="18" t="s">
        <v>116</v>
      </c>
      <c r="G182" s="3">
        <v>2</v>
      </c>
      <c r="H182" s="8">
        <v>23478.268000000007</v>
      </c>
      <c r="I182" s="8">
        <v>22389.07</v>
      </c>
      <c r="J182" s="8">
        <v>18455.855000000003</v>
      </c>
      <c r="K182" s="14"/>
      <c r="L182" s="10"/>
      <c r="M182" s="14"/>
      <c r="N182" s="14"/>
      <c r="O182" s="39"/>
      <c r="P182" s="5">
        <f t="shared" si="41"/>
        <v>21441.064333333336</v>
      </c>
      <c r="Q182" s="5">
        <f t="shared" si="42"/>
        <v>2157.1886246789554</v>
      </c>
      <c r="R182" s="5">
        <f t="shared" si="43"/>
        <v>1245.4534331511936</v>
      </c>
      <c r="S182" s="34">
        <f t="shared" si="33"/>
        <v>5359.1861228495864</v>
      </c>
      <c r="T182" s="5">
        <f t="shared" si="44"/>
        <v>2.1441064333333335</v>
      </c>
      <c r="U182" s="5">
        <f t="shared" si="45"/>
        <v>0.21571886246789554</v>
      </c>
      <c r="V182" s="34">
        <f t="shared" si="46"/>
        <v>0.53591861228495863</v>
      </c>
      <c r="W182" s="7"/>
      <c r="X182" s="7"/>
    </row>
    <row r="183" spans="1:24" s="6" customFormat="1" x14ac:dyDescent="0.3">
      <c r="A183" s="38" t="s">
        <v>28</v>
      </c>
      <c r="B183" s="38" t="s">
        <v>79</v>
      </c>
      <c r="C183" s="38" t="s">
        <v>99</v>
      </c>
      <c r="D183" s="38">
        <v>3</v>
      </c>
      <c r="E183" s="35" t="s">
        <v>169</v>
      </c>
      <c r="F183" s="18" t="s">
        <v>116</v>
      </c>
      <c r="G183" s="3">
        <v>3</v>
      </c>
      <c r="H183" s="8">
        <v>7019.2759999999962</v>
      </c>
      <c r="I183" s="8">
        <v>12223.221999999994</v>
      </c>
      <c r="J183" s="8">
        <v>6837.7430000000077</v>
      </c>
      <c r="K183" s="14"/>
      <c r="L183" s="10"/>
      <c r="M183" s="10"/>
      <c r="N183" s="10"/>
      <c r="O183" s="39"/>
      <c r="P183" s="5">
        <f t="shared" si="41"/>
        <v>8693.4136666666673</v>
      </c>
      <c r="Q183" s="5">
        <f t="shared" si="42"/>
        <v>2497.051422521406</v>
      </c>
      <c r="R183" s="5">
        <f t="shared" si="43"/>
        <v>1441.6733109730717</v>
      </c>
      <c r="S183" s="34">
        <f t="shared" si="33"/>
        <v>6203.5202571171276</v>
      </c>
      <c r="T183" s="5">
        <f t="shared" si="44"/>
        <v>0.86934136666666673</v>
      </c>
      <c r="U183" s="5">
        <f t="shared" si="45"/>
        <v>0.2497051422521406</v>
      </c>
      <c r="V183" s="34">
        <f t="shared" si="46"/>
        <v>0.62035202571171277</v>
      </c>
      <c r="W183" s="7"/>
      <c r="X183" s="7"/>
    </row>
    <row r="184" spans="1:24" x14ac:dyDescent="0.3">
      <c r="A184" s="38" t="s">
        <v>28</v>
      </c>
      <c r="B184" s="38" t="s">
        <v>79</v>
      </c>
      <c r="C184" s="38" t="s">
        <v>99</v>
      </c>
      <c r="D184" s="38">
        <v>3</v>
      </c>
      <c r="E184" s="35" t="s">
        <v>169</v>
      </c>
      <c r="F184" s="18" t="s">
        <v>116</v>
      </c>
      <c r="G184" s="3">
        <v>4</v>
      </c>
      <c r="H184" s="8">
        <v>0</v>
      </c>
      <c r="I184" s="8">
        <v>1210.22</v>
      </c>
      <c r="J184" s="8">
        <v>0</v>
      </c>
      <c r="K184" s="14"/>
      <c r="P184" s="5">
        <f t="shared" si="41"/>
        <v>403.40666666666669</v>
      </c>
      <c r="Q184" s="5">
        <f t="shared" si="42"/>
        <v>570.50317915172241</v>
      </c>
      <c r="R184" s="5">
        <f t="shared" si="43"/>
        <v>329.38016405678422</v>
      </c>
      <c r="S184" s="34">
        <f t="shared" si="33"/>
        <v>1417.3228459363424</v>
      </c>
      <c r="T184" s="5">
        <f t="shared" si="44"/>
        <v>4.0340666666666671E-2</v>
      </c>
      <c r="U184" s="5">
        <f t="shared" si="45"/>
        <v>5.705031791517224E-2</v>
      </c>
      <c r="V184" s="34">
        <f t="shared" si="46"/>
        <v>0.14173228459363424</v>
      </c>
    </row>
    <row r="185" spans="1:24" x14ac:dyDescent="0.3">
      <c r="A185" s="38" t="s">
        <v>28</v>
      </c>
      <c r="B185" s="38" t="s">
        <v>77</v>
      </c>
      <c r="C185" s="38" t="s">
        <v>99</v>
      </c>
      <c r="D185" s="38">
        <v>3</v>
      </c>
      <c r="E185" s="35" t="s">
        <v>169</v>
      </c>
      <c r="F185" s="18" t="s">
        <v>117</v>
      </c>
      <c r="G185" s="3">
        <v>0</v>
      </c>
      <c r="H185" s="8">
        <v>126710.034</v>
      </c>
      <c r="I185" s="8">
        <v>131611.42499999999</v>
      </c>
      <c r="J185" s="8">
        <v>125560.32500000001</v>
      </c>
      <c r="K185" s="14"/>
      <c r="P185" s="5">
        <f t="shared" si="41"/>
        <v>127960.59466666666</v>
      </c>
      <c r="Q185" s="5">
        <f t="shared" si="42"/>
        <v>2623.8494987657941</v>
      </c>
      <c r="R185" s="5">
        <f t="shared" si="43"/>
        <v>1514.880214425496</v>
      </c>
      <c r="S185" s="34">
        <f t="shared" si="33"/>
        <v>6518.5295626729094</v>
      </c>
      <c r="T185" s="5">
        <f t="shared" si="44"/>
        <v>12.796059466666666</v>
      </c>
      <c r="U185" s="5">
        <f t="shared" si="45"/>
        <v>0.2623849498765794</v>
      </c>
      <c r="V185" s="34">
        <f t="shared" si="46"/>
        <v>0.6518529562672909</v>
      </c>
    </row>
    <row r="186" spans="1:24" x14ac:dyDescent="0.3">
      <c r="A186" s="38" t="s">
        <v>28</v>
      </c>
      <c r="B186" s="38" t="s">
        <v>77</v>
      </c>
      <c r="C186" s="38" t="s">
        <v>99</v>
      </c>
      <c r="D186" s="38">
        <v>3</v>
      </c>
      <c r="E186" s="35" t="s">
        <v>169</v>
      </c>
      <c r="F186" s="18" t="s">
        <v>117</v>
      </c>
      <c r="G186" s="3">
        <v>1</v>
      </c>
      <c r="H186" s="8">
        <v>46230.40400000001</v>
      </c>
      <c r="I186" s="8">
        <v>57182.894999999997</v>
      </c>
      <c r="J186" s="8">
        <v>59603.335000000006</v>
      </c>
      <c r="K186" s="14"/>
      <c r="P186" s="5">
        <f t="shared" si="41"/>
        <v>54338.878000000004</v>
      </c>
      <c r="Q186" s="5">
        <f t="shared" si="42"/>
        <v>5818.0836137515225</v>
      </c>
      <c r="R186" s="5">
        <f t="shared" si="43"/>
        <v>3359.0721405671925</v>
      </c>
      <c r="S186" s="34">
        <f t="shared" si="33"/>
        <v>14454.087420860629</v>
      </c>
      <c r="T186" s="5">
        <f t="shared" si="44"/>
        <v>5.4338878000000008</v>
      </c>
      <c r="U186" s="5">
        <f t="shared" si="45"/>
        <v>0.58180836137515224</v>
      </c>
      <c r="V186" s="34">
        <f t="shared" si="46"/>
        <v>1.4454087420860628</v>
      </c>
    </row>
    <row r="187" spans="1:24" x14ac:dyDescent="0.3">
      <c r="A187" s="38" t="s">
        <v>28</v>
      </c>
      <c r="B187" s="38" t="s">
        <v>77</v>
      </c>
      <c r="C187" s="38" t="s">
        <v>99</v>
      </c>
      <c r="D187" s="38">
        <v>3</v>
      </c>
      <c r="E187" s="35" t="s">
        <v>169</v>
      </c>
      <c r="F187" s="18" t="s">
        <v>117</v>
      </c>
      <c r="G187" s="3">
        <v>2</v>
      </c>
      <c r="H187" s="8">
        <v>17003.590999999997</v>
      </c>
      <c r="I187" s="8">
        <v>24325.421999999995</v>
      </c>
      <c r="J187" s="8">
        <v>20755.273000000008</v>
      </c>
      <c r="K187" s="14"/>
      <c r="P187" s="5">
        <f t="shared" si="41"/>
        <v>20694.761999999999</v>
      </c>
      <c r="Q187" s="5">
        <f t="shared" si="42"/>
        <v>2989.4312150174492</v>
      </c>
      <c r="R187" s="5">
        <f t="shared" si="43"/>
        <v>1725.9489167141944</v>
      </c>
      <c r="S187" s="34">
        <f t="shared" si="33"/>
        <v>7426.7581886211783</v>
      </c>
      <c r="T187" s="5">
        <f t="shared" si="44"/>
        <v>2.0694762</v>
      </c>
      <c r="U187" s="5">
        <f t="shared" si="45"/>
        <v>0.2989431215017449</v>
      </c>
      <c r="V187" s="34">
        <f t="shared" si="46"/>
        <v>0.74267581886211786</v>
      </c>
    </row>
    <row r="188" spans="1:24" x14ac:dyDescent="0.3">
      <c r="A188" s="38" t="s">
        <v>28</v>
      </c>
      <c r="B188" s="38" t="s">
        <v>77</v>
      </c>
      <c r="C188" s="38" t="s">
        <v>99</v>
      </c>
      <c r="D188" s="38">
        <v>3</v>
      </c>
      <c r="E188" s="35" t="s">
        <v>169</v>
      </c>
      <c r="F188" s="18" t="s">
        <v>117</v>
      </c>
      <c r="G188" s="3">
        <v>3</v>
      </c>
      <c r="H188" s="8">
        <v>5990.5890000000036</v>
      </c>
      <c r="I188" s="8">
        <v>5930.0780000000077</v>
      </c>
      <c r="J188" s="8">
        <v>6958.7650000000012</v>
      </c>
      <c r="K188" s="14"/>
      <c r="P188" s="5">
        <f t="shared" si="41"/>
        <v>6293.1440000000048</v>
      </c>
      <c r="Q188" s="5">
        <f t="shared" si="42"/>
        <v>471.31297599436471</v>
      </c>
      <c r="R188" s="5">
        <f t="shared" si="43"/>
        <v>272.11267356291012</v>
      </c>
      <c r="S188" s="34">
        <f t="shared" si="33"/>
        <v>1170.9008343412022</v>
      </c>
      <c r="T188" s="5">
        <f t="shared" si="44"/>
        <v>0.6293144000000005</v>
      </c>
      <c r="U188" s="5">
        <f t="shared" si="45"/>
        <v>4.7131297599436468E-2</v>
      </c>
      <c r="V188" s="34">
        <f t="shared" si="46"/>
        <v>0.11709008343412022</v>
      </c>
    </row>
    <row r="189" spans="1:24" x14ac:dyDescent="0.3">
      <c r="A189" s="38" t="s">
        <v>28</v>
      </c>
      <c r="B189" s="38" t="s">
        <v>77</v>
      </c>
      <c r="C189" s="38" t="s">
        <v>99</v>
      </c>
      <c r="D189" s="38">
        <v>3</v>
      </c>
      <c r="E189" s="35" t="s">
        <v>169</v>
      </c>
      <c r="F189" s="18" t="s">
        <v>117</v>
      </c>
      <c r="G189" s="3">
        <v>4</v>
      </c>
      <c r="H189" s="8">
        <v>0</v>
      </c>
      <c r="I189" s="8">
        <v>0</v>
      </c>
      <c r="J189" s="8">
        <v>0</v>
      </c>
      <c r="K189" s="14"/>
      <c r="P189" s="5">
        <f t="shared" si="41"/>
        <v>0</v>
      </c>
      <c r="Q189" s="5">
        <f t="shared" si="42"/>
        <v>0</v>
      </c>
      <c r="R189" s="5">
        <f t="shared" si="43"/>
        <v>0</v>
      </c>
      <c r="S189" s="34">
        <f t="shared" si="33"/>
        <v>0</v>
      </c>
      <c r="T189" s="5">
        <f t="shared" si="44"/>
        <v>0</v>
      </c>
      <c r="U189" s="5">
        <f t="shared" si="45"/>
        <v>0</v>
      </c>
      <c r="V189" s="34">
        <f t="shared" si="46"/>
        <v>0</v>
      </c>
    </row>
    <row r="190" spans="1:24" x14ac:dyDescent="0.3">
      <c r="A190" s="38" t="s">
        <v>28</v>
      </c>
      <c r="B190" s="38" t="s">
        <v>80</v>
      </c>
      <c r="C190" s="38" t="s">
        <v>99</v>
      </c>
      <c r="D190" s="38">
        <v>3</v>
      </c>
      <c r="E190" s="35" t="s">
        <v>169</v>
      </c>
      <c r="F190" s="18" t="s">
        <v>118</v>
      </c>
      <c r="G190" s="3">
        <v>0</v>
      </c>
      <c r="H190" s="8">
        <v>125015.72600000001</v>
      </c>
      <c r="I190" s="8">
        <v>127194.122</v>
      </c>
      <c r="J190" s="8">
        <v>126589.012</v>
      </c>
      <c r="K190" s="14"/>
      <c r="P190" s="5">
        <f t="shared" si="41"/>
        <v>126266.28666666667</v>
      </c>
      <c r="Q190" s="5">
        <f t="shared" si="42"/>
        <v>918.13797575503315</v>
      </c>
      <c r="R190" s="5">
        <f t="shared" si="43"/>
        <v>530.08720745538653</v>
      </c>
      <c r="S190" s="34">
        <f t="shared" si="33"/>
        <v>2280.9652536805283</v>
      </c>
      <c r="T190" s="5">
        <f t="shared" si="44"/>
        <v>12.626628666666667</v>
      </c>
      <c r="U190" s="5">
        <f t="shared" si="45"/>
        <v>9.1813797575503314E-2</v>
      </c>
      <c r="V190" s="34">
        <f t="shared" si="46"/>
        <v>0.22809652536805283</v>
      </c>
    </row>
    <row r="191" spans="1:24" s="13" customFormat="1" x14ac:dyDescent="0.3">
      <c r="A191" s="38" t="s">
        <v>28</v>
      </c>
      <c r="B191" s="38" t="s">
        <v>80</v>
      </c>
      <c r="C191" s="38" t="s">
        <v>99</v>
      </c>
      <c r="D191" s="38">
        <v>3</v>
      </c>
      <c r="E191" s="35" t="s">
        <v>169</v>
      </c>
      <c r="F191" s="18" t="s">
        <v>118</v>
      </c>
      <c r="G191" s="3">
        <v>1</v>
      </c>
      <c r="H191" s="8">
        <v>70918.891999999993</v>
      </c>
      <c r="I191" s="8">
        <v>68861.518000000011</v>
      </c>
      <c r="J191" s="8">
        <v>85199.488000000012</v>
      </c>
      <c r="K191" s="14"/>
      <c r="L191" s="10"/>
      <c r="M191" s="41"/>
      <c r="N191" s="41"/>
      <c r="O191" s="39"/>
      <c r="P191" s="5">
        <f t="shared" si="41"/>
        <v>74993.299333333343</v>
      </c>
      <c r="Q191" s="5">
        <f t="shared" si="42"/>
        <v>7265.5769336722515</v>
      </c>
      <c r="R191" s="5">
        <f t="shared" si="43"/>
        <v>4194.7827984736105</v>
      </c>
      <c r="S191" s="34">
        <f t="shared" si="33"/>
        <v>18050.150381831947</v>
      </c>
      <c r="T191" s="5">
        <f t="shared" si="44"/>
        <v>7.4993299333333345</v>
      </c>
      <c r="U191" s="5">
        <f t="shared" si="45"/>
        <v>0.7265576933672252</v>
      </c>
      <c r="V191" s="34">
        <f t="shared" si="46"/>
        <v>1.8050150381831946</v>
      </c>
    </row>
    <row r="192" spans="1:24" s="6" customFormat="1" x14ac:dyDescent="0.3">
      <c r="A192" s="38" t="s">
        <v>28</v>
      </c>
      <c r="B192" s="38" t="s">
        <v>80</v>
      </c>
      <c r="C192" s="38" t="s">
        <v>99</v>
      </c>
      <c r="D192" s="38">
        <v>3</v>
      </c>
      <c r="E192" s="35" t="s">
        <v>169</v>
      </c>
      <c r="F192" s="18" t="s">
        <v>118</v>
      </c>
      <c r="G192" s="3">
        <v>2</v>
      </c>
      <c r="H192" s="8">
        <v>35398.934999999998</v>
      </c>
      <c r="I192" s="8">
        <v>36064.555999999997</v>
      </c>
      <c r="J192" s="15">
        <v>40965.947</v>
      </c>
      <c r="K192" s="14"/>
      <c r="L192" s="10"/>
      <c r="M192" s="10"/>
      <c r="N192" s="10"/>
      <c r="O192" s="14"/>
      <c r="P192" s="5">
        <f t="shared" si="41"/>
        <v>37476.479333333329</v>
      </c>
      <c r="Q192" s="5">
        <f t="shared" si="42"/>
        <v>2482.3444934771301</v>
      </c>
      <c r="R192" s="5">
        <f t="shared" si="43"/>
        <v>1433.1822615304063</v>
      </c>
      <c r="S192" s="34">
        <f t="shared" si="33"/>
        <v>6166.9832713653386</v>
      </c>
      <c r="T192" s="5">
        <f t="shared" si="44"/>
        <v>3.747647933333333</v>
      </c>
      <c r="U192" s="5">
        <f t="shared" si="45"/>
        <v>0.24823444934771302</v>
      </c>
      <c r="V192" s="34">
        <f t="shared" si="46"/>
        <v>0.61669832713653383</v>
      </c>
      <c r="W192" s="7"/>
      <c r="X192" s="7"/>
    </row>
    <row r="193" spans="1:24" s="6" customFormat="1" x14ac:dyDescent="0.3">
      <c r="A193" s="38" t="s">
        <v>28</v>
      </c>
      <c r="B193" s="38" t="s">
        <v>80</v>
      </c>
      <c r="C193" s="38" t="s">
        <v>99</v>
      </c>
      <c r="D193" s="38">
        <v>3</v>
      </c>
      <c r="E193" s="35" t="s">
        <v>169</v>
      </c>
      <c r="F193" s="18" t="s">
        <v>118</v>
      </c>
      <c r="G193" s="3">
        <v>3</v>
      </c>
      <c r="H193" s="8">
        <v>16519.503000000008</v>
      </c>
      <c r="I193" s="8">
        <v>20634.251</v>
      </c>
      <c r="J193" s="15">
        <v>25475.130999999998</v>
      </c>
      <c r="K193" s="14"/>
      <c r="L193" s="10"/>
      <c r="M193" s="10"/>
      <c r="N193" s="10"/>
      <c r="O193" s="14"/>
      <c r="P193" s="5">
        <f t="shared" si="41"/>
        <v>20876.295000000002</v>
      </c>
      <c r="Q193" s="5">
        <f t="shared" si="42"/>
        <v>3660.1236037460003</v>
      </c>
      <c r="R193" s="5">
        <f t="shared" si="43"/>
        <v>2113.1733478900564</v>
      </c>
      <c r="S193" s="34">
        <f t="shared" si="33"/>
        <v>9092.984915970912</v>
      </c>
      <c r="T193" s="5">
        <f t="shared" si="44"/>
        <v>2.0876295000000002</v>
      </c>
      <c r="U193" s="5">
        <f t="shared" si="45"/>
        <v>0.36601236037460005</v>
      </c>
      <c r="V193" s="34">
        <f t="shared" si="46"/>
        <v>0.9092984915970912</v>
      </c>
      <c r="W193" s="7"/>
      <c r="X193" s="7"/>
    </row>
    <row r="194" spans="1:24" s="6" customFormat="1" x14ac:dyDescent="0.3">
      <c r="A194" s="38" t="s">
        <v>28</v>
      </c>
      <c r="B194" s="38" t="s">
        <v>80</v>
      </c>
      <c r="C194" s="38" t="s">
        <v>99</v>
      </c>
      <c r="D194" s="38">
        <v>3</v>
      </c>
      <c r="E194" s="35" t="s">
        <v>169</v>
      </c>
      <c r="F194" s="18" t="s">
        <v>118</v>
      </c>
      <c r="G194" s="3">
        <v>4</v>
      </c>
      <c r="H194" s="8">
        <v>12888.843000000008</v>
      </c>
      <c r="I194" s="8">
        <v>13312.42</v>
      </c>
      <c r="J194" s="15">
        <v>14885.705999999998</v>
      </c>
      <c r="K194" s="14"/>
      <c r="L194" s="10"/>
      <c r="M194" s="10"/>
      <c r="N194" s="10"/>
      <c r="O194" s="39"/>
      <c r="P194" s="5">
        <f t="shared" si="41"/>
        <v>13695.656333333334</v>
      </c>
      <c r="Q194" s="5">
        <f t="shared" si="42"/>
        <v>859.07625799743948</v>
      </c>
      <c r="R194" s="5">
        <f t="shared" si="43"/>
        <v>495.98790880923809</v>
      </c>
      <c r="S194" s="34">
        <f t="shared" si="33"/>
        <v>2134.2359716061515</v>
      </c>
      <c r="T194" s="5">
        <f t="shared" si="44"/>
        <v>1.3695656333333335</v>
      </c>
      <c r="U194" s="5">
        <f t="shared" si="45"/>
        <v>8.5907625799743953E-2</v>
      </c>
      <c r="V194" s="34">
        <f t="shared" si="46"/>
        <v>0.21342359716061515</v>
      </c>
      <c r="W194" s="7"/>
      <c r="X194" s="7"/>
    </row>
    <row r="195" spans="1:24" s="6" customFormat="1" x14ac:dyDescent="0.3">
      <c r="A195" s="38" t="s">
        <v>28</v>
      </c>
      <c r="B195" s="38" t="s">
        <v>78</v>
      </c>
      <c r="C195" s="38" t="s">
        <v>99</v>
      </c>
      <c r="D195" s="38">
        <v>3</v>
      </c>
      <c r="E195" s="35" t="s">
        <v>169</v>
      </c>
      <c r="F195" s="18" t="s">
        <v>119</v>
      </c>
      <c r="G195" s="3">
        <v>0</v>
      </c>
      <c r="H195" s="8">
        <v>84412.845000000001</v>
      </c>
      <c r="I195" s="8">
        <v>117209.807</v>
      </c>
      <c r="J195" s="15">
        <v>103110.74399999999</v>
      </c>
      <c r="K195" s="14"/>
      <c r="L195" s="10"/>
      <c r="M195" s="10"/>
      <c r="N195" s="10"/>
      <c r="O195" s="39"/>
      <c r="P195" s="5">
        <f t="shared" si="41"/>
        <v>101577.79866666667</v>
      </c>
      <c r="Q195" s="5">
        <f t="shared" si="42"/>
        <v>13433.10885222535</v>
      </c>
      <c r="R195" s="5">
        <f t="shared" si="43"/>
        <v>7755.609011885851</v>
      </c>
      <c r="S195" s="34">
        <f t="shared" ref="S195:S258" si="47">R195*4.303</f>
        <v>33372.385578144815</v>
      </c>
      <c r="T195" s="5">
        <f t="shared" si="44"/>
        <v>10.157779866666667</v>
      </c>
      <c r="U195" s="5">
        <f t="shared" si="45"/>
        <v>1.3433108852225351</v>
      </c>
      <c r="V195" s="34">
        <f t="shared" si="46"/>
        <v>3.3372385578144814</v>
      </c>
      <c r="W195" s="7"/>
      <c r="X195" s="7"/>
    </row>
    <row r="196" spans="1:24" s="6" customFormat="1" x14ac:dyDescent="0.3">
      <c r="A196" s="38" t="s">
        <v>28</v>
      </c>
      <c r="B196" s="38" t="s">
        <v>78</v>
      </c>
      <c r="C196" s="38" t="s">
        <v>99</v>
      </c>
      <c r="D196" s="38">
        <v>3</v>
      </c>
      <c r="E196" s="35" t="s">
        <v>169</v>
      </c>
      <c r="F196" s="18" t="s">
        <v>119</v>
      </c>
      <c r="G196" s="3">
        <v>1</v>
      </c>
      <c r="H196" s="8">
        <v>43870.475000000006</v>
      </c>
      <c r="I196" s="8">
        <v>53975.811999999998</v>
      </c>
      <c r="J196" s="15">
        <v>76969.991999999998</v>
      </c>
      <c r="K196" s="14"/>
      <c r="L196" s="10"/>
      <c r="M196" s="10"/>
      <c r="N196" s="10"/>
      <c r="O196" s="39"/>
      <c r="P196" s="5">
        <f t="shared" si="41"/>
        <v>58272.093000000001</v>
      </c>
      <c r="Q196" s="5">
        <f t="shared" si="42"/>
        <v>13850.102989545903</v>
      </c>
      <c r="R196" s="5">
        <f t="shared" si="43"/>
        <v>7996.3606893183687</v>
      </c>
      <c r="S196" s="34">
        <f t="shared" si="47"/>
        <v>34408.340046136938</v>
      </c>
      <c r="T196" s="5">
        <f t="shared" si="44"/>
        <v>5.8272092999999998</v>
      </c>
      <c r="U196" s="5">
        <f t="shared" si="45"/>
        <v>1.3850102989545903</v>
      </c>
      <c r="V196" s="34">
        <f t="shared" si="46"/>
        <v>3.440834004613694</v>
      </c>
      <c r="W196" s="7"/>
      <c r="X196" s="7"/>
    </row>
    <row r="197" spans="1:24" s="6" customFormat="1" x14ac:dyDescent="0.3">
      <c r="A197" s="38" t="s">
        <v>28</v>
      </c>
      <c r="B197" s="38" t="s">
        <v>78</v>
      </c>
      <c r="C197" s="38" t="s">
        <v>99</v>
      </c>
      <c r="D197" s="38">
        <v>3</v>
      </c>
      <c r="E197" s="35" t="s">
        <v>169</v>
      </c>
      <c r="F197" s="18" t="s">
        <v>119</v>
      </c>
      <c r="G197" s="3">
        <v>2</v>
      </c>
      <c r="H197" s="8">
        <v>13675.485999999997</v>
      </c>
      <c r="I197" s="8">
        <v>25535.641999999993</v>
      </c>
      <c r="J197" s="15">
        <v>33039.006000000001</v>
      </c>
      <c r="K197" s="14"/>
      <c r="L197" s="10"/>
      <c r="M197" s="10"/>
      <c r="N197" s="10"/>
      <c r="O197" s="39"/>
      <c r="P197" s="5">
        <f t="shared" si="41"/>
        <v>24083.377999999997</v>
      </c>
      <c r="Q197" s="5">
        <f t="shared" si="42"/>
        <v>7971.5443816060369</v>
      </c>
      <c r="R197" s="5">
        <f t="shared" si="43"/>
        <v>4602.3732945772945</v>
      </c>
      <c r="S197" s="34">
        <f t="shared" si="47"/>
        <v>19804.012286566096</v>
      </c>
      <c r="T197" s="5">
        <f t="shared" si="44"/>
        <v>2.4083377999999995</v>
      </c>
      <c r="U197" s="5">
        <f t="shared" si="45"/>
        <v>0.79715443816060372</v>
      </c>
      <c r="V197" s="34">
        <f t="shared" si="46"/>
        <v>1.9804012286566095</v>
      </c>
      <c r="W197" s="7"/>
      <c r="X197" s="7"/>
    </row>
    <row r="198" spans="1:24" x14ac:dyDescent="0.3">
      <c r="A198" s="38" t="s">
        <v>28</v>
      </c>
      <c r="B198" s="38" t="s">
        <v>78</v>
      </c>
      <c r="C198" s="38" t="s">
        <v>99</v>
      </c>
      <c r="D198" s="38">
        <v>3</v>
      </c>
      <c r="E198" s="35" t="s">
        <v>169</v>
      </c>
      <c r="F198" s="18" t="s">
        <v>119</v>
      </c>
      <c r="G198" s="3">
        <v>3</v>
      </c>
      <c r="H198" s="8">
        <v>968.17599999999652</v>
      </c>
      <c r="I198" s="8">
        <v>13251.909000000005</v>
      </c>
      <c r="J198" s="15">
        <v>17669.211999999992</v>
      </c>
      <c r="K198" s="14"/>
      <c r="P198" s="5">
        <f t="shared" si="41"/>
        <v>10629.765666666664</v>
      </c>
      <c r="Q198" s="5">
        <f t="shared" si="42"/>
        <v>7065.7803350011</v>
      </c>
      <c r="R198" s="5">
        <f t="shared" si="43"/>
        <v>4079.4301784476493</v>
      </c>
      <c r="S198" s="34">
        <f t="shared" si="47"/>
        <v>17553.788057860234</v>
      </c>
      <c r="T198" s="5">
        <f t="shared" si="44"/>
        <v>1.0629765666666664</v>
      </c>
      <c r="U198" s="5">
        <f t="shared" si="45"/>
        <v>0.70657803350010995</v>
      </c>
      <c r="V198" s="34">
        <f t="shared" si="46"/>
        <v>1.7553788057860233</v>
      </c>
    </row>
    <row r="199" spans="1:24" x14ac:dyDescent="0.3">
      <c r="A199" s="38" t="s">
        <v>28</v>
      </c>
      <c r="B199" s="38" t="s">
        <v>78</v>
      </c>
      <c r="C199" s="38" t="s">
        <v>99</v>
      </c>
      <c r="D199" s="38">
        <v>3</v>
      </c>
      <c r="E199" s="35" t="s">
        <v>169</v>
      </c>
      <c r="F199" s="18" t="s">
        <v>119</v>
      </c>
      <c r="G199" s="3">
        <v>4</v>
      </c>
      <c r="H199" s="8">
        <v>10710.446999999995</v>
      </c>
      <c r="I199" s="8">
        <v>7745.4080000000067</v>
      </c>
      <c r="J199" s="15">
        <v>5203.9459999999963</v>
      </c>
      <c r="K199" s="14"/>
      <c r="P199" s="5">
        <f t="shared" si="41"/>
        <v>7886.6003333333329</v>
      </c>
      <c r="Q199" s="5">
        <f t="shared" si="42"/>
        <v>2250.235509451446</v>
      </c>
      <c r="R199" s="5">
        <f t="shared" si="43"/>
        <v>1299.1740771218472</v>
      </c>
      <c r="S199" s="34">
        <f t="shared" si="47"/>
        <v>5590.3460538553081</v>
      </c>
      <c r="T199" s="5">
        <f t="shared" si="44"/>
        <v>0.78866003333333323</v>
      </c>
      <c r="U199" s="5">
        <f t="shared" si="45"/>
        <v>0.22502355094514459</v>
      </c>
      <c r="V199" s="34">
        <f t="shared" si="46"/>
        <v>0.55903460538553085</v>
      </c>
    </row>
    <row r="200" spans="1:24" x14ac:dyDescent="0.3">
      <c r="A200" s="38" t="s">
        <v>28</v>
      </c>
      <c r="B200" s="38" t="s">
        <v>75</v>
      </c>
      <c r="C200" s="38" t="s">
        <v>99</v>
      </c>
      <c r="D200" s="38">
        <v>3</v>
      </c>
      <c r="E200" s="35" t="s">
        <v>169</v>
      </c>
      <c r="F200" s="18" t="s">
        <v>120</v>
      </c>
      <c r="G200" s="3">
        <v>0</v>
      </c>
      <c r="H200" s="8">
        <v>121869.15399999999</v>
      </c>
      <c r="I200" s="8">
        <v>126831.05600000003</v>
      </c>
      <c r="J200" s="8">
        <v>105591.69500000001</v>
      </c>
      <c r="K200" s="14"/>
      <c r="P200" s="5">
        <f t="shared" si="41"/>
        <v>118097.30166666668</v>
      </c>
      <c r="Q200" s="5">
        <f t="shared" si="42"/>
        <v>9071.8526751865647</v>
      </c>
      <c r="R200" s="5">
        <f t="shared" si="43"/>
        <v>5237.6365840675899</v>
      </c>
      <c r="S200" s="34">
        <f t="shared" si="47"/>
        <v>22537.55022124284</v>
      </c>
      <c r="T200" s="5">
        <f t="shared" si="44"/>
        <v>11.809730166666668</v>
      </c>
      <c r="U200" s="5">
        <f t="shared" si="45"/>
        <v>0.90718526751865647</v>
      </c>
      <c r="V200" s="34">
        <f t="shared" si="46"/>
        <v>2.2537550221242841</v>
      </c>
    </row>
    <row r="201" spans="1:24" x14ac:dyDescent="0.3">
      <c r="A201" s="38" t="s">
        <v>28</v>
      </c>
      <c r="B201" s="38" t="s">
        <v>75</v>
      </c>
      <c r="C201" s="38" t="s">
        <v>99</v>
      </c>
      <c r="D201" s="38">
        <v>3</v>
      </c>
      <c r="E201" s="35" t="s">
        <v>169</v>
      </c>
      <c r="F201" s="18" t="s">
        <v>120</v>
      </c>
      <c r="G201" s="3">
        <v>1</v>
      </c>
      <c r="H201" s="8">
        <v>73218.31</v>
      </c>
      <c r="I201" s="8">
        <v>52402.525999999998</v>
      </c>
      <c r="J201" s="8">
        <v>44717.629000000008</v>
      </c>
      <c r="K201" s="14"/>
      <c r="P201" s="5">
        <f t="shared" si="41"/>
        <v>56779.488333333335</v>
      </c>
      <c r="Q201" s="5">
        <f t="shared" si="42"/>
        <v>12039.948887391622</v>
      </c>
      <c r="R201" s="5">
        <f t="shared" si="43"/>
        <v>6951.2677311648886</v>
      </c>
      <c r="S201" s="34">
        <f t="shared" si="47"/>
        <v>29911.305047202513</v>
      </c>
      <c r="T201" s="5">
        <f t="shared" si="44"/>
        <v>5.6779488333333337</v>
      </c>
      <c r="U201" s="5">
        <f t="shared" si="45"/>
        <v>1.2039948887391621</v>
      </c>
      <c r="V201" s="34">
        <f t="shared" si="46"/>
        <v>2.9911305047202514</v>
      </c>
    </row>
    <row r="202" spans="1:24" x14ac:dyDescent="0.3">
      <c r="A202" s="38" t="s">
        <v>28</v>
      </c>
      <c r="B202" s="38" t="s">
        <v>75</v>
      </c>
      <c r="C202" s="38" t="s">
        <v>99</v>
      </c>
      <c r="D202" s="38">
        <v>3</v>
      </c>
      <c r="E202" s="35" t="s">
        <v>169</v>
      </c>
      <c r="F202" s="18" t="s">
        <v>120</v>
      </c>
      <c r="G202" s="3">
        <v>2</v>
      </c>
      <c r="H202" s="8">
        <v>31828.786</v>
      </c>
      <c r="I202" s="8">
        <v>19968.63</v>
      </c>
      <c r="J202" s="8">
        <v>16458.991999999995</v>
      </c>
      <c r="K202" s="14"/>
      <c r="P202" s="5">
        <f t="shared" si="41"/>
        <v>22752.135999999999</v>
      </c>
      <c r="Q202" s="5">
        <f t="shared" si="42"/>
        <v>6576.1473594415975</v>
      </c>
      <c r="R202" s="5">
        <f t="shared" si="43"/>
        <v>3796.740448204253</v>
      </c>
      <c r="S202" s="34">
        <f t="shared" si="47"/>
        <v>16337.374148622901</v>
      </c>
      <c r="T202" s="5">
        <f t="shared" si="44"/>
        <v>2.2752135999999998</v>
      </c>
      <c r="U202" s="5">
        <f t="shared" si="45"/>
        <v>0.65761473594415976</v>
      </c>
      <c r="V202" s="34">
        <f t="shared" si="46"/>
        <v>1.6337374148622901</v>
      </c>
    </row>
    <row r="203" spans="1:24" x14ac:dyDescent="0.3">
      <c r="A203" s="38" t="s">
        <v>28</v>
      </c>
      <c r="B203" s="38" t="s">
        <v>75</v>
      </c>
      <c r="C203" s="38" t="s">
        <v>99</v>
      </c>
      <c r="D203" s="38">
        <v>3</v>
      </c>
      <c r="E203" s="35" t="s">
        <v>169</v>
      </c>
      <c r="F203" s="18" t="s">
        <v>120</v>
      </c>
      <c r="G203" s="3">
        <v>3</v>
      </c>
      <c r="H203" s="8">
        <v>11436.579000000003</v>
      </c>
      <c r="I203" s="8">
        <v>4901.3909999999969</v>
      </c>
      <c r="J203" s="8">
        <v>6837.7430000000077</v>
      </c>
      <c r="K203" s="14"/>
      <c r="P203" s="5">
        <f t="shared" si="41"/>
        <v>7725.2376666666705</v>
      </c>
      <c r="Q203" s="5">
        <f t="shared" si="42"/>
        <v>2740.7913256767442</v>
      </c>
      <c r="R203" s="5">
        <f t="shared" si="43"/>
        <v>1582.3966096720596</v>
      </c>
      <c r="S203" s="34">
        <f t="shared" si="47"/>
        <v>6809.0526114188724</v>
      </c>
      <c r="T203" s="5">
        <f t="shared" si="44"/>
        <v>0.772523766666667</v>
      </c>
      <c r="U203" s="5">
        <f t="shared" si="45"/>
        <v>0.27407913256767441</v>
      </c>
      <c r="V203" s="34">
        <f t="shared" si="46"/>
        <v>0.68090526114188721</v>
      </c>
    </row>
    <row r="204" spans="1:24" s="6" customFormat="1" x14ac:dyDescent="0.3">
      <c r="A204" s="38" t="s">
        <v>28</v>
      </c>
      <c r="B204" s="38" t="s">
        <v>75</v>
      </c>
      <c r="C204" s="38" t="s">
        <v>99</v>
      </c>
      <c r="D204" s="38">
        <v>3</v>
      </c>
      <c r="E204" s="35" t="s">
        <v>169</v>
      </c>
      <c r="F204" s="18" t="s">
        <v>120</v>
      </c>
      <c r="G204" s="3">
        <v>4</v>
      </c>
      <c r="H204" s="8">
        <v>2057.3740000000034</v>
      </c>
      <c r="I204" s="8">
        <v>0</v>
      </c>
      <c r="J204" s="8">
        <v>0</v>
      </c>
      <c r="K204" s="14"/>
      <c r="L204" s="14"/>
      <c r="M204" s="14"/>
      <c r="N204" s="14"/>
      <c r="O204" s="39"/>
      <c r="P204" s="5">
        <f t="shared" si="41"/>
        <v>685.79133333333448</v>
      </c>
      <c r="Q204" s="5">
        <f t="shared" si="42"/>
        <v>969.85540455792955</v>
      </c>
      <c r="R204" s="5">
        <f t="shared" si="43"/>
        <v>559.94627889653407</v>
      </c>
      <c r="S204" s="34">
        <f t="shared" si="47"/>
        <v>2409.448838091786</v>
      </c>
      <c r="T204" s="5">
        <f t="shared" si="44"/>
        <v>6.8579133333333445E-2</v>
      </c>
      <c r="U204" s="5">
        <f t="shared" si="45"/>
        <v>9.6985540455792954E-2</v>
      </c>
      <c r="V204" s="34">
        <f t="shared" si="46"/>
        <v>0.24094488380917861</v>
      </c>
      <c r="W204" s="7"/>
      <c r="X204" s="7"/>
    </row>
    <row r="205" spans="1:24" x14ac:dyDescent="0.3">
      <c r="A205" s="38" t="s">
        <v>28</v>
      </c>
      <c r="B205" s="38" t="s">
        <v>74</v>
      </c>
      <c r="C205" s="38" t="s">
        <v>99</v>
      </c>
      <c r="D205" s="38">
        <v>3</v>
      </c>
      <c r="E205" s="35" t="s">
        <v>169</v>
      </c>
      <c r="F205" s="18" t="s">
        <v>121</v>
      </c>
      <c r="G205" s="3">
        <v>0</v>
      </c>
      <c r="H205" s="8">
        <v>126346.96800000002</v>
      </c>
      <c r="I205" s="8">
        <v>111400.75100000002</v>
      </c>
      <c r="J205" s="8">
        <v>109040.82199999999</v>
      </c>
      <c r="K205" s="14"/>
      <c r="P205" s="5">
        <f t="shared" si="41"/>
        <v>115596.18033333334</v>
      </c>
      <c r="Q205" s="5">
        <f t="shared" si="42"/>
        <v>7662.762461478872</v>
      </c>
      <c r="R205" s="5">
        <f t="shared" si="43"/>
        <v>4424.0979698709862</v>
      </c>
      <c r="S205" s="34">
        <f t="shared" si="47"/>
        <v>19036.893564354854</v>
      </c>
      <c r="T205" s="5">
        <f t="shared" si="44"/>
        <v>11.559618033333333</v>
      </c>
      <c r="U205" s="5">
        <f t="shared" si="45"/>
        <v>0.76627624614788714</v>
      </c>
      <c r="V205" s="34">
        <f t="shared" si="46"/>
        <v>1.9036893564354853</v>
      </c>
    </row>
    <row r="206" spans="1:24" s="6" customFormat="1" x14ac:dyDescent="0.3">
      <c r="A206" s="38" t="s">
        <v>28</v>
      </c>
      <c r="B206" s="38" t="s">
        <v>74</v>
      </c>
      <c r="C206" s="38" t="s">
        <v>99</v>
      </c>
      <c r="D206" s="38">
        <v>3</v>
      </c>
      <c r="E206" s="35" t="s">
        <v>169</v>
      </c>
      <c r="F206" s="18" t="s">
        <v>121</v>
      </c>
      <c r="G206" s="3">
        <v>1</v>
      </c>
      <c r="H206" s="8">
        <v>54883.476999999992</v>
      </c>
      <c r="I206" s="8">
        <v>55125.521000000001</v>
      </c>
      <c r="J206" s="8">
        <v>48106.244999999995</v>
      </c>
      <c r="K206" s="14"/>
      <c r="L206" s="10"/>
      <c r="M206" s="10"/>
      <c r="N206" s="10"/>
      <c r="O206" s="39"/>
      <c r="P206" s="5">
        <f t="shared" si="41"/>
        <v>52705.080999999998</v>
      </c>
      <c r="Q206" s="5">
        <f t="shared" si="42"/>
        <v>3253.3690989143347</v>
      </c>
      <c r="R206" s="5">
        <f t="shared" si="43"/>
        <v>1878.3335250314015</v>
      </c>
      <c r="S206" s="34">
        <f t="shared" si="47"/>
        <v>8082.4691582101204</v>
      </c>
      <c r="T206" s="5">
        <f t="shared" si="44"/>
        <v>5.2705080999999998</v>
      </c>
      <c r="U206" s="5">
        <f t="shared" si="45"/>
        <v>0.32533690989143349</v>
      </c>
      <c r="V206" s="34">
        <f t="shared" si="46"/>
        <v>0.80824691582101205</v>
      </c>
      <c r="W206" s="7"/>
      <c r="X206" s="7"/>
    </row>
    <row r="207" spans="1:24" s="6" customFormat="1" x14ac:dyDescent="0.3">
      <c r="A207" s="38" t="s">
        <v>28</v>
      </c>
      <c r="B207" s="38" t="s">
        <v>74</v>
      </c>
      <c r="C207" s="38" t="s">
        <v>99</v>
      </c>
      <c r="D207" s="38">
        <v>3</v>
      </c>
      <c r="E207" s="35" t="s">
        <v>169</v>
      </c>
      <c r="F207" s="18" t="s">
        <v>121</v>
      </c>
      <c r="G207" s="3">
        <v>2</v>
      </c>
      <c r="H207" s="8">
        <v>24748.999000000003</v>
      </c>
      <c r="I207" s="8">
        <v>18274.321999999993</v>
      </c>
      <c r="J207" s="8">
        <v>22389.07</v>
      </c>
      <c r="K207" s="14"/>
      <c r="L207" s="10"/>
      <c r="M207" s="10"/>
      <c r="N207" s="10"/>
      <c r="O207" s="39"/>
      <c r="P207" s="5">
        <f t="shared" si="41"/>
        <v>21804.130333333331</v>
      </c>
      <c r="Q207" s="5">
        <f t="shared" si="42"/>
        <v>2675.4409448179263</v>
      </c>
      <c r="R207" s="5">
        <f t="shared" si="43"/>
        <v>1544.6665496915766</v>
      </c>
      <c r="S207" s="34">
        <f t="shared" si="47"/>
        <v>6646.7001633228538</v>
      </c>
      <c r="T207" s="5">
        <f t="shared" si="44"/>
        <v>2.1804130333333331</v>
      </c>
      <c r="U207" s="5">
        <f t="shared" si="45"/>
        <v>0.26754409448179262</v>
      </c>
      <c r="V207" s="34">
        <f t="shared" si="46"/>
        <v>0.6646700163322854</v>
      </c>
      <c r="W207" s="7"/>
      <c r="X207" s="7"/>
    </row>
    <row r="208" spans="1:24" s="6" customFormat="1" x14ac:dyDescent="0.3">
      <c r="A208" s="38" t="s">
        <v>28</v>
      </c>
      <c r="B208" s="38" t="s">
        <v>74</v>
      </c>
      <c r="C208" s="38" t="s">
        <v>99</v>
      </c>
      <c r="D208" s="38">
        <v>3</v>
      </c>
      <c r="E208" s="35" t="s">
        <v>169</v>
      </c>
      <c r="F208" s="18" t="s">
        <v>121</v>
      </c>
      <c r="G208" s="3">
        <v>3</v>
      </c>
      <c r="H208" s="8">
        <v>50829.24</v>
      </c>
      <c r="I208" s="8">
        <v>52947.125000000007</v>
      </c>
      <c r="J208" s="8">
        <v>54217.856</v>
      </c>
      <c r="K208" s="14"/>
      <c r="L208" s="10"/>
      <c r="M208" s="10"/>
      <c r="N208" s="10"/>
      <c r="O208" s="39"/>
      <c r="P208" s="5">
        <f t="shared" si="41"/>
        <v>52664.740333333342</v>
      </c>
      <c r="Q208" s="5">
        <f t="shared" si="42"/>
        <v>1397.7327889217211</v>
      </c>
      <c r="R208" s="5">
        <f t="shared" si="43"/>
        <v>806.98140193912207</v>
      </c>
      <c r="S208" s="34">
        <f t="shared" si="47"/>
        <v>3472.4409725440423</v>
      </c>
      <c r="T208" s="5">
        <f t="shared" si="44"/>
        <v>5.266474033333334</v>
      </c>
      <c r="U208" s="5">
        <f t="shared" si="45"/>
        <v>0.13977327889217211</v>
      </c>
      <c r="V208" s="34">
        <f t="shared" si="46"/>
        <v>0.34724409725440425</v>
      </c>
      <c r="W208" s="7"/>
      <c r="X208" s="7"/>
    </row>
    <row r="209" spans="1:24" s="6" customFormat="1" x14ac:dyDescent="0.3">
      <c r="A209" s="38" t="s">
        <v>28</v>
      </c>
      <c r="B209" s="38" t="s">
        <v>74</v>
      </c>
      <c r="C209" s="38" t="s">
        <v>99</v>
      </c>
      <c r="D209" s="38">
        <v>3</v>
      </c>
      <c r="E209" s="35" t="s">
        <v>169</v>
      </c>
      <c r="F209" s="18" t="s">
        <v>121</v>
      </c>
      <c r="G209" s="3">
        <v>4</v>
      </c>
      <c r="H209" s="8">
        <v>182017.08799999999</v>
      </c>
      <c r="I209" s="8">
        <v>181714.533</v>
      </c>
      <c r="J209" s="8">
        <v>173000.94899999999</v>
      </c>
      <c r="K209" s="14"/>
      <c r="L209" s="10"/>
      <c r="M209" s="10"/>
      <c r="N209" s="10"/>
      <c r="O209" s="39"/>
      <c r="P209" s="5">
        <f t="shared" si="41"/>
        <v>178910.85666666666</v>
      </c>
      <c r="Q209" s="5">
        <f t="shared" si="42"/>
        <v>4180.7608042396887</v>
      </c>
      <c r="R209" s="5">
        <f t="shared" si="43"/>
        <v>2413.7633757452209</v>
      </c>
      <c r="S209" s="34">
        <f t="shared" si="47"/>
        <v>10386.423805831686</v>
      </c>
      <c r="T209" s="5">
        <f t="shared" si="44"/>
        <v>17.891085666666665</v>
      </c>
      <c r="U209" s="5">
        <f t="shared" si="45"/>
        <v>0.41807608042396888</v>
      </c>
      <c r="V209" s="34">
        <f t="shared" si="46"/>
        <v>1.0386423805831686</v>
      </c>
      <c r="W209" s="7"/>
      <c r="X209" s="7"/>
    </row>
    <row r="210" spans="1:24" s="6" customFormat="1" x14ac:dyDescent="0.3">
      <c r="A210" s="38" t="s">
        <v>29</v>
      </c>
      <c r="B210" s="38" t="s">
        <v>79</v>
      </c>
      <c r="C210" s="38" t="s">
        <v>99</v>
      </c>
      <c r="D210" s="38">
        <v>3</v>
      </c>
      <c r="E210" s="35" t="s">
        <v>169</v>
      </c>
      <c r="F210" s="18" t="s">
        <v>122</v>
      </c>
      <c r="G210" s="3">
        <v>0</v>
      </c>
      <c r="H210" s="8">
        <v>149764.72500000001</v>
      </c>
      <c r="I210" s="8">
        <v>149764.72500000001</v>
      </c>
      <c r="J210" s="8">
        <v>149764.72500000001</v>
      </c>
      <c r="K210" s="14"/>
      <c r="L210" s="14"/>
      <c r="M210" s="14"/>
      <c r="N210" s="14"/>
      <c r="O210" s="39"/>
      <c r="P210" s="5">
        <f t="shared" si="41"/>
        <v>149764.72500000001</v>
      </c>
      <c r="Q210" s="5">
        <f t="shared" si="42"/>
        <v>0</v>
      </c>
      <c r="R210" s="5">
        <f t="shared" si="43"/>
        <v>0</v>
      </c>
      <c r="S210" s="34">
        <f t="shared" si="47"/>
        <v>0</v>
      </c>
      <c r="T210" s="5">
        <f t="shared" si="44"/>
        <v>14.9764725</v>
      </c>
      <c r="U210" s="5">
        <f t="shared" si="45"/>
        <v>0</v>
      </c>
      <c r="V210" s="34">
        <f t="shared" si="46"/>
        <v>0</v>
      </c>
      <c r="W210" s="7"/>
      <c r="X210" s="7"/>
    </row>
    <row r="211" spans="1:24" x14ac:dyDescent="0.3">
      <c r="A211" s="38" t="s">
        <v>29</v>
      </c>
      <c r="B211" s="38" t="s">
        <v>79</v>
      </c>
      <c r="C211" s="38" t="s">
        <v>99</v>
      </c>
      <c r="D211" s="38">
        <v>3</v>
      </c>
      <c r="E211" s="35" t="s">
        <v>169</v>
      </c>
      <c r="F211" s="18" t="s">
        <v>122</v>
      </c>
      <c r="G211" s="3">
        <v>1</v>
      </c>
      <c r="H211" s="8"/>
      <c r="I211" s="8"/>
      <c r="J211" s="8"/>
      <c r="K211" s="14"/>
      <c r="L211" s="14"/>
      <c r="M211" s="14"/>
      <c r="N211" s="14"/>
      <c r="P211" s="5"/>
      <c r="Q211" s="5"/>
      <c r="R211" s="5"/>
      <c r="S211" s="34"/>
      <c r="T211" s="5"/>
      <c r="U211" s="5"/>
      <c r="V211" s="34"/>
    </row>
    <row r="212" spans="1:24" s="6" customFormat="1" x14ac:dyDescent="0.3">
      <c r="A212" s="38" t="s">
        <v>29</v>
      </c>
      <c r="B212" s="38" t="s">
        <v>79</v>
      </c>
      <c r="C212" s="38" t="s">
        <v>99</v>
      </c>
      <c r="D212" s="38">
        <v>3</v>
      </c>
      <c r="E212" s="35" t="s">
        <v>169</v>
      </c>
      <c r="F212" s="18" t="s">
        <v>122</v>
      </c>
      <c r="G212" s="3">
        <v>2</v>
      </c>
      <c r="H212" s="8"/>
      <c r="I212" s="8"/>
      <c r="J212" s="8"/>
      <c r="K212" s="14"/>
      <c r="L212" s="14"/>
      <c r="M212" s="14"/>
      <c r="N212" s="14"/>
      <c r="O212" s="39"/>
      <c r="P212" s="5"/>
      <c r="Q212" s="5"/>
      <c r="R212" s="5"/>
      <c r="S212" s="34"/>
      <c r="T212" s="5"/>
      <c r="U212" s="5"/>
      <c r="V212" s="34"/>
      <c r="W212" s="7"/>
      <c r="X212" s="7"/>
    </row>
    <row r="213" spans="1:24" s="6" customFormat="1" x14ac:dyDescent="0.3">
      <c r="A213" s="38" t="s">
        <v>29</v>
      </c>
      <c r="B213" s="38" t="s">
        <v>79</v>
      </c>
      <c r="C213" s="38" t="s">
        <v>99</v>
      </c>
      <c r="D213" s="38">
        <v>3</v>
      </c>
      <c r="E213" s="35" t="s">
        <v>169</v>
      </c>
      <c r="F213" s="18" t="s">
        <v>122</v>
      </c>
      <c r="G213" s="3">
        <v>3</v>
      </c>
      <c r="H213" s="8">
        <v>377286.08500000002</v>
      </c>
      <c r="I213" s="8">
        <v>365970.52799999999</v>
      </c>
      <c r="J213" s="8">
        <v>407420.56299999997</v>
      </c>
      <c r="K213" s="14"/>
      <c r="L213" s="14"/>
      <c r="M213" s="14"/>
      <c r="N213" s="14"/>
      <c r="O213" s="39"/>
      <c r="P213" s="5">
        <f t="shared" ref="P213:P240" si="48">AVERAGE(H213:O213)</f>
        <v>383559.05866666668</v>
      </c>
      <c r="Q213" s="5">
        <f t="shared" ref="Q213:Q240" si="49">_xlfn.STDEV.P(H213:O213)</f>
        <v>17493.598816754384</v>
      </c>
      <c r="R213" s="5">
        <f t="shared" ref="R213:R240" si="50">Q213/SQRT(COUNT(H213:O213))</f>
        <v>10099.933985948463</v>
      </c>
      <c r="S213" s="34">
        <f t="shared" si="47"/>
        <v>43460.015941536236</v>
      </c>
      <c r="T213" s="5">
        <f t="shared" ref="T213:T240" si="51">P213/10000</f>
        <v>38.355905866666667</v>
      </c>
      <c r="U213" s="5">
        <f t="shared" ref="U213:U240" si="52">Q213/10000</f>
        <v>1.7493598816754383</v>
      </c>
      <c r="V213" s="34">
        <f t="shared" ref="V213:V240" si="53">S213/10000</f>
        <v>4.3460015941536234</v>
      </c>
      <c r="W213" s="7"/>
      <c r="X213" s="7"/>
    </row>
    <row r="214" spans="1:24" s="6" customFormat="1" x14ac:dyDescent="0.3">
      <c r="A214" s="38" t="s">
        <v>29</v>
      </c>
      <c r="B214" s="38" t="s">
        <v>79</v>
      </c>
      <c r="C214" s="38" t="s">
        <v>99</v>
      </c>
      <c r="D214" s="38">
        <v>3</v>
      </c>
      <c r="E214" s="35" t="s">
        <v>169</v>
      </c>
      <c r="F214" s="18" t="s">
        <v>122</v>
      </c>
      <c r="G214" s="3">
        <v>4</v>
      </c>
      <c r="H214" s="8">
        <v>665681.51100000006</v>
      </c>
      <c r="I214" s="8">
        <v>590345.31599999999</v>
      </c>
      <c r="J214" s="8">
        <v>605896.64299999992</v>
      </c>
      <c r="K214" s="14"/>
      <c r="L214" s="14"/>
      <c r="M214" s="14"/>
      <c r="N214" s="14"/>
      <c r="O214" s="39"/>
      <c r="P214" s="5">
        <f t="shared" si="48"/>
        <v>620641.15666666662</v>
      </c>
      <c r="Q214" s="5">
        <f t="shared" si="49"/>
        <v>32474.975819538347</v>
      </c>
      <c r="R214" s="5">
        <f t="shared" si="50"/>
        <v>18749.436031337053</v>
      </c>
      <c r="S214" s="34">
        <f t="shared" si="47"/>
        <v>80678.82324284334</v>
      </c>
      <c r="T214" s="5">
        <f t="shared" si="51"/>
        <v>62.064115666666659</v>
      </c>
      <c r="U214" s="5">
        <f t="shared" si="52"/>
        <v>3.2474975819538345</v>
      </c>
      <c r="V214" s="34">
        <f t="shared" si="53"/>
        <v>8.0678823242843336</v>
      </c>
      <c r="W214" s="7"/>
      <c r="X214" s="7"/>
    </row>
    <row r="215" spans="1:24" s="6" customFormat="1" x14ac:dyDescent="0.3">
      <c r="A215" s="38" t="s">
        <v>29</v>
      </c>
      <c r="B215" s="38" t="s">
        <v>79</v>
      </c>
      <c r="C215" s="38" t="s">
        <v>99</v>
      </c>
      <c r="D215" s="38">
        <v>3</v>
      </c>
      <c r="E215" s="35" t="s">
        <v>169</v>
      </c>
      <c r="F215" s="18" t="s">
        <v>122</v>
      </c>
      <c r="G215" s="3">
        <v>5</v>
      </c>
      <c r="H215" s="8">
        <v>926604.94300000009</v>
      </c>
      <c r="I215" s="8">
        <v>917286.24900000007</v>
      </c>
      <c r="J215" s="8">
        <v>870571.7570000001</v>
      </c>
      <c r="K215" s="14"/>
      <c r="L215" s="14"/>
      <c r="M215" s="14"/>
      <c r="N215" s="14"/>
      <c r="O215" s="39"/>
      <c r="P215" s="5">
        <f t="shared" si="48"/>
        <v>904820.98300000012</v>
      </c>
      <c r="Q215" s="5">
        <f t="shared" si="49"/>
        <v>24514.847550898827</v>
      </c>
      <c r="R215" s="5">
        <f t="shared" si="50"/>
        <v>14153.653832654076</v>
      </c>
      <c r="S215" s="34">
        <f t="shared" si="47"/>
        <v>60903.172441910487</v>
      </c>
      <c r="T215" s="5">
        <f t="shared" si="51"/>
        <v>90.482098300000018</v>
      </c>
      <c r="U215" s="5">
        <f t="shared" si="52"/>
        <v>2.4514847550898828</v>
      </c>
      <c r="V215" s="34">
        <f t="shared" si="53"/>
        <v>6.0903172441910485</v>
      </c>
      <c r="W215" s="7"/>
      <c r="X215" s="7"/>
    </row>
    <row r="216" spans="1:24" s="6" customFormat="1" x14ac:dyDescent="0.3">
      <c r="A216" s="38" t="s">
        <v>12</v>
      </c>
      <c r="B216" s="38" t="s">
        <v>79</v>
      </c>
      <c r="C216" s="38" t="s">
        <v>99</v>
      </c>
      <c r="D216" s="38">
        <v>3</v>
      </c>
      <c r="E216" s="35" t="s">
        <v>169</v>
      </c>
      <c r="F216" s="43" t="s">
        <v>125</v>
      </c>
      <c r="G216" s="3">
        <v>0</v>
      </c>
      <c r="H216" s="8">
        <v>73075.895499999999</v>
      </c>
      <c r="I216" s="8">
        <v>71248.4905</v>
      </c>
      <c r="J216" s="8">
        <v>68811.950500000006</v>
      </c>
      <c r="K216" s="12"/>
      <c r="L216" s="12"/>
      <c r="M216" s="12"/>
      <c r="N216" s="12"/>
      <c r="O216" s="34"/>
      <c r="P216" s="5">
        <f t="shared" si="48"/>
        <v>71045.445500000002</v>
      </c>
      <c r="Q216" s="5">
        <f t="shared" si="49"/>
        <v>1746.6591338466669</v>
      </c>
      <c r="R216" s="5">
        <f t="shared" si="50"/>
        <v>1008.4341211088918</v>
      </c>
      <c r="S216" s="34">
        <f t="shared" si="47"/>
        <v>4339.2920231315611</v>
      </c>
      <c r="T216" s="5">
        <f t="shared" si="51"/>
        <v>7.10454455</v>
      </c>
      <c r="U216" s="5">
        <f t="shared" si="52"/>
        <v>0.17466591338466669</v>
      </c>
      <c r="V216" s="34">
        <f t="shared" si="53"/>
        <v>0.43392920231315613</v>
      </c>
      <c r="W216" s="7"/>
      <c r="X216" s="7"/>
    </row>
    <row r="217" spans="1:24" x14ac:dyDescent="0.3">
      <c r="A217" s="38" t="s">
        <v>12</v>
      </c>
      <c r="B217" s="38" t="s">
        <v>79</v>
      </c>
      <c r="C217" s="38" t="s">
        <v>99</v>
      </c>
      <c r="D217" s="38">
        <v>3</v>
      </c>
      <c r="E217" s="35" t="s">
        <v>169</v>
      </c>
      <c r="F217" s="43" t="s">
        <v>125</v>
      </c>
      <c r="G217" s="3">
        <v>1</v>
      </c>
      <c r="H217" s="8">
        <v>20893.330499999996</v>
      </c>
      <c r="I217" s="8">
        <v>0</v>
      </c>
      <c r="J217" s="8">
        <v>14395.890499999996</v>
      </c>
      <c r="K217" s="12"/>
      <c r="L217" s="12"/>
      <c r="M217" s="12"/>
      <c r="N217" s="12"/>
      <c r="O217" s="34"/>
      <c r="P217" s="5">
        <f t="shared" si="48"/>
        <v>11763.073666666663</v>
      </c>
      <c r="Q217" s="5">
        <f t="shared" si="49"/>
        <v>8730.4680364789165</v>
      </c>
      <c r="R217" s="5">
        <f t="shared" si="50"/>
        <v>5040.5380710125264</v>
      </c>
      <c r="S217" s="34">
        <f t="shared" si="47"/>
        <v>21689.435319566899</v>
      </c>
      <c r="T217" s="5">
        <f t="shared" si="51"/>
        <v>1.1763073666666664</v>
      </c>
      <c r="U217" s="5">
        <f t="shared" si="52"/>
        <v>0.87304680364789167</v>
      </c>
      <c r="V217" s="34">
        <f t="shared" si="53"/>
        <v>2.1689435319566899</v>
      </c>
    </row>
    <row r="218" spans="1:24" s="6" customFormat="1" x14ac:dyDescent="0.3">
      <c r="A218" s="38" t="s">
        <v>12</v>
      </c>
      <c r="B218" s="38" t="s">
        <v>79</v>
      </c>
      <c r="C218" s="38" t="s">
        <v>99</v>
      </c>
      <c r="D218" s="38">
        <v>3</v>
      </c>
      <c r="E218" s="35" t="s">
        <v>169</v>
      </c>
      <c r="F218" s="43" t="s">
        <v>125</v>
      </c>
      <c r="G218" s="3">
        <v>2</v>
      </c>
      <c r="H218" s="8"/>
      <c r="I218" s="8"/>
      <c r="J218" s="8"/>
      <c r="K218" s="12"/>
      <c r="L218" s="12"/>
      <c r="M218" s="12"/>
      <c r="N218" s="12"/>
      <c r="O218" s="34"/>
      <c r="P218" s="5"/>
      <c r="Q218" s="5"/>
      <c r="R218" s="5"/>
      <c r="S218" s="34"/>
      <c r="T218" s="5"/>
      <c r="U218" s="5"/>
      <c r="V218" s="34"/>
      <c r="W218" s="7"/>
      <c r="X218" s="7"/>
    </row>
    <row r="219" spans="1:24" s="6" customFormat="1" x14ac:dyDescent="0.3">
      <c r="A219" s="38" t="s">
        <v>12</v>
      </c>
      <c r="B219" s="38" t="s">
        <v>79</v>
      </c>
      <c r="C219" s="38" t="s">
        <v>99</v>
      </c>
      <c r="D219" s="38">
        <v>3</v>
      </c>
      <c r="E219" s="35" t="s">
        <v>169</v>
      </c>
      <c r="F219" s="43" t="s">
        <v>125</v>
      </c>
      <c r="G219" s="3">
        <v>3</v>
      </c>
      <c r="H219" s="8">
        <v>18659.835499999997</v>
      </c>
      <c r="I219" s="8">
        <v>0</v>
      </c>
      <c r="J219" s="8">
        <v>182.74049999999539</v>
      </c>
      <c r="K219" s="12"/>
      <c r="L219" s="12"/>
      <c r="M219" s="12"/>
      <c r="N219" s="12"/>
      <c r="O219" s="34"/>
      <c r="P219" s="5">
        <f t="shared" si="48"/>
        <v>6280.8586666666642</v>
      </c>
      <c r="Q219" s="5">
        <f t="shared" si="49"/>
        <v>8753.5763777912543</v>
      </c>
      <c r="R219" s="5">
        <f t="shared" si="50"/>
        <v>5053.8796780897301</v>
      </c>
      <c r="S219" s="34">
        <f t="shared" si="47"/>
        <v>21746.844254820109</v>
      </c>
      <c r="T219" s="5">
        <f t="shared" si="51"/>
        <v>0.62808586666666644</v>
      </c>
      <c r="U219" s="5">
        <f t="shared" si="52"/>
        <v>0.87535763777912545</v>
      </c>
      <c r="V219" s="34">
        <f t="shared" si="53"/>
        <v>2.174684425482011</v>
      </c>
      <c r="W219" s="7"/>
      <c r="X219" s="7"/>
    </row>
    <row r="220" spans="1:24" s="6" customFormat="1" x14ac:dyDescent="0.3">
      <c r="A220" s="38" t="s">
        <v>12</v>
      </c>
      <c r="B220" s="38" t="s">
        <v>79</v>
      </c>
      <c r="C220" s="38" t="s">
        <v>99</v>
      </c>
      <c r="D220" s="38">
        <v>3</v>
      </c>
      <c r="E220" s="35" t="s">
        <v>169</v>
      </c>
      <c r="F220" s="43" t="s">
        <v>125</v>
      </c>
      <c r="G220" s="3">
        <v>4</v>
      </c>
      <c r="H220" s="8"/>
      <c r="I220" s="8"/>
      <c r="J220" s="8"/>
      <c r="K220" s="12"/>
      <c r="L220" s="12"/>
      <c r="M220" s="12"/>
      <c r="N220" s="12"/>
      <c r="O220" s="34"/>
      <c r="P220" s="5"/>
      <c r="Q220" s="5"/>
      <c r="R220" s="5"/>
      <c r="S220" s="34"/>
      <c r="T220" s="5"/>
      <c r="U220" s="5"/>
      <c r="V220" s="34"/>
      <c r="W220" s="7"/>
      <c r="X220" s="7"/>
    </row>
    <row r="221" spans="1:24" s="6" customFormat="1" x14ac:dyDescent="0.3">
      <c r="A221" s="38" t="s">
        <v>12</v>
      </c>
      <c r="B221" s="38" t="s">
        <v>79</v>
      </c>
      <c r="C221" s="38" t="s">
        <v>99</v>
      </c>
      <c r="D221" s="38">
        <v>3</v>
      </c>
      <c r="E221" s="35" t="s">
        <v>169</v>
      </c>
      <c r="F221" s="43" t="s">
        <v>125</v>
      </c>
      <c r="G221" s="3">
        <v>5</v>
      </c>
      <c r="H221" s="8">
        <v>147390.36550000001</v>
      </c>
      <c r="I221" s="8">
        <v>66984.545499999993</v>
      </c>
      <c r="J221" s="8">
        <v>103126.55549999999</v>
      </c>
      <c r="K221" s="12"/>
      <c r="L221" s="12"/>
      <c r="M221" s="12"/>
      <c r="N221" s="12"/>
      <c r="O221" s="34"/>
      <c r="P221" s="5">
        <f t="shared" si="48"/>
        <v>105833.82216666666</v>
      </c>
      <c r="Q221" s="5">
        <f t="shared" si="49"/>
        <v>32881.31122762023</v>
      </c>
      <c r="R221" s="5">
        <f t="shared" si="50"/>
        <v>18984.033888574406</v>
      </c>
      <c r="S221" s="34">
        <f t="shared" si="47"/>
        <v>81688.297822535664</v>
      </c>
      <c r="T221" s="5">
        <f t="shared" si="51"/>
        <v>10.583382216666667</v>
      </c>
      <c r="U221" s="5">
        <f t="shared" si="52"/>
        <v>3.2881311227620231</v>
      </c>
      <c r="V221" s="34">
        <f t="shared" si="53"/>
        <v>8.1688297822535656</v>
      </c>
      <c r="W221" s="7"/>
      <c r="X221" s="7"/>
    </row>
    <row r="222" spans="1:24" s="6" customFormat="1" x14ac:dyDescent="0.3">
      <c r="A222" s="38" t="s">
        <v>12</v>
      </c>
      <c r="B222" s="38" t="s">
        <v>77</v>
      </c>
      <c r="C222" s="38" t="s">
        <v>99</v>
      </c>
      <c r="D222" s="38">
        <v>3</v>
      </c>
      <c r="E222" s="35" t="s">
        <v>169</v>
      </c>
      <c r="F222" s="43" t="s">
        <v>126</v>
      </c>
      <c r="G222" s="3">
        <v>0</v>
      </c>
      <c r="H222" s="8">
        <v>90740.810500000007</v>
      </c>
      <c r="I222" s="8">
        <v>69421.085500000001</v>
      </c>
      <c r="J222" s="8">
        <v>88710.36050000001</v>
      </c>
      <c r="K222" s="12"/>
      <c r="L222" s="5"/>
      <c r="M222" s="5"/>
      <c r="N222" s="5"/>
      <c r="O222" s="34"/>
      <c r="P222" s="5">
        <f t="shared" si="48"/>
        <v>82957.418833333344</v>
      </c>
      <c r="Q222" s="5">
        <f t="shared" si="49"/>
        <v>9607.4596671530253</v>
      </c>
      <c r="R222" s="5">
        <f t="shared" si="50"/>
        <v>5546.8694250592716</v>
      </c>
      <c r="S222" s="34">
        <f t="shared" si="47"/>
        <v>23868.179136030045</v>
      </c>
      <c r="T222" s="5">
        <f t="shared" si="51"/>
        <v>8.295741883333335</v>
      </c>
      <c r="U222" s="5">
        <f t="shared" si="52"/>
        <v>0.96074596671530255</v>
      </c>
      <c r="V222" s="34">
        <f t="shared" si="53"/>
        <v>2.3868179136030045</v>
      </c>
      <c r="W222" s="7"/>
      <c r="X222" s="7"/>
    </row>
    <row r="223" spans="1:24" s="6" customFormat="1" x14ac:dyDescent="0.3">
      <c r="A223" s="38" t="s">
        <v>12</v>
      </c>
      <c r="B223" s="38" t="s">
        <v>77</v>
      </c>
      <c r="C223" s="38" t="s">
        <v>99</v>
      </c>
      <c r="D223" s="38">
        <v>3</v>
      </c>
      <c r="E223" s="35" t="s">
        <v>169</v>
      </c>
      <c r="F223" s="43" t="s">
        <v>126</v>
      </c>
      <c r="G223" s="3">
        <v>1</v>
      </c>
      <c r="H223" s="8">
        <v>22923.780499999997</v>
      </c>
      <c r="I223" s="8">
        <v>10944.125499999995</v>
      </c>
      <c r="J223" s="8">
        <v>10334.990499999996</v>
      </c>
      <c r="K223" s="12"/>
      <c r="L223" s="5"/>
      <c r="M223" s="5"/>
      <c r="N223" s="5"/>
      <c r="O223" s="34"/>
      <c r="P223" s="5">
        <f t="shared" si="48"/>
        <v>14734.298833333329</v>
      </c>
      <c r="Q223" s="5">
        <f t="shared" si="49"/>
        <v>5796.1751088430929</v>
      </c>
      <c r="R223" s="5">
        <f t="shared" si="50"/>
        <v>3346.4232593607685</v>
      </c>
      <c r="S223" s="34">
        <f t="shared" si="47"/>
        <v>14399.659285029387</v>
      </c>
      <c r="T223" s="5">
        <f t="shared" si="51"/>
        <v>1.4734298833333328</v>
      </c>
      <c r="U223" s="5">
        <f t="shared" si="52"/>
        <v>0.57961751088430924</v>
      </c>
      <c r="V223" s="34">
        <f t="shared" si="53"/>
        <v>1.4399659285029387</v>
      </c>
      <c r="W223" s="7"/>
      <c r="X223" s="7"/>
    </row>
    <row r="224" spans="1:24" s="6" customFormat="1" x14ac:dyDescent="0.3">
      <c r="A224" s="38" t="s">
        <v>12</v>
      </c>
      <c r="B224" s="38" t="s">
        <v>77</v>
      </c>
      <c r="C224" s="38" t="s">
        <v>99</v>
      </c>
      <c r="D224" s="38">
        <v>3</v>
      </c>
      <c r="E224" s="35" t="s">
        <v>169</v>
      </c>
      <c r="F224" s="43" t="s">
        <v>126</v>
      </c>
      <c r="G224" s="3">
        <v>2</v>
      </c>
      <c r="H224" s="8"/>
      <c r="I224" s="8"/>
      <c r="J224" s="8"/>
      <c r="K224" s="12"/>
      <c r="L224" s="5"/>
      <c r="M224" s="5"/>
      <c r="N224" s="5"/>
      <c r="O224" s="34"/>
      <c r="P224" s="5"/>
      <c r="Q224" s="5"/>
      <c r="R224" s="5"/>
      <c r="S224" s="34"/>
      <c r="T224" s="5"/>
      <c r="U224" s="5"/>
      <c r="V224" s="34"/>
      <c r="W224" s="7"/>
      <c r="X224" s="7"/>
    </row>
    <row r="225" spans="1:24" s="6" customFormat="1" x14ac:dyDescent="0.3">
      <c r="A225" s="38" t="s">
        <v>12</v>
      </c>
      <c r="B225" s="38" t="s">
        <v>77</v>
      </c>
      <c r="C225" s="38" t="s">
        <v>99</v>
      </c>
      <c r="D225" s="38">
        <v>3</v>
      </c>
      <c r="E225" s="35" t="s">
        <v>169</v>
      </c>
      <c r="F225" s="43" t="s">
        <v>126</v>
      </c>
      <c r="G225" s="3">
        <v>3</v>
      </c>
      <c r="H225" s="8">
        <v>38761.290499999996</v>
      </c>
      <c r="I225" s="8">
        <v>71045.445500000002</v>
      </c>
      <c r="J225" s="8">
        <v>65563.230500000005</v>
      </c>
      <c r="K225" s="12"/>
      <c r="L225" s="12"/>
      <c r="M225" s="12"/>
      <c r="N225" s="12"/>
      <c r="O225" s="34"/>
      <c r="P225" s="5">
        <f t="shared" si="48"/>
        <v>58456.655500000001</v>
      </c>
      <c r="Q225" s="5">
        <f t="shared" si="49"/>
        <v>14105.417923360144</v>
      </c>
      <c r="R225" s="5">
        <f t="shared" si="50"/>
        <v>8143.7668350841523</v>
      </c>
      <c r="S225" s="34">
        <f t="shared" si="47"/>
        <v>35042.628691367107</v>
      </c>
      <c r="T225" s="5">
        <f t="shared" si="51"/>
        <v>5.8456655499999997</v>
      </c>
      <c r="U225" s="5">
        <f t="shared" si="52"/>
        <v>1.4105417923360144</v>
      </c>
      <c r="V225" s="34">
        <f t="shared" si="53"/>
        <v>3.5042628691367108</v>
      </c>
    </row>
    <row r="226" spans="1:24" s="6" customFormat="1" x14ac:dyDescent="0.3">
      <c r="A226" s="38" t="s">
        <v>12</v>
      </c>
      <c r="B226" s="38" t="s">
        <v>77</v>
      </c>
      <c r="C226" s="38" t="s">
        <v>99</v>
      </c>
      <c r="D226" s="38">
        <v>3</v>
      </c>
      <c r="E226" s="35" t="s">
        <v>169</v>
      </c>
      <c r="F226" s="43" t="s">
        <v>126</v>
      </c>
      <c r="G226" s="3">
        <v>4</v>
      </c>
      <c r="H226" s="8"/>
      <c r="I226" s="8"/>
      <c r="J226" s="8"/>
      <c r="K226" s="12"/>
      <c r="L226" s="12"/>
      <c r="M226" s="12"/>
      <c r="N226" s="12"/>
      <c r="O226" s="34"/>
      <c r="P226" s="5"/>
      <c r="Q226" s="5"/>
      <c r="R226" s="5"/>
      <c r="S226" s="34"/>
      <c r="T226" s="5"/>
      <c r="U226" s="5"/>
      <c r="V226" s="34"/>
    </row>
    <row r="227" spans="1:24" s="6" customFormat="1" x14ac:dyDescent="0.3">
      <c r="A227" s="38" t="s">
        <v>12</v>
      </c>
      <c r="B227" s="38" t="s">
        <v>77</v>
      </c>
      <c r="C227" s="38" t="s">
        <v>99</v>
      </c>
      <c r="D227" s="38">
        <v>3</v>
      </c>
      <c r="E227" s="35" t="s">
        <v>169</v>
      </c>
      <c r="F227" s="43" t="s">
        <v>126</v>
      </c>
      <c r="G227" s="3">
        <v>5</v>
      </c>
      <c r="H227" s="8">
        <v>874291.46549999993</v>
      </c>
      <c r="I227" s="8">
        <v>489521.19050000003</v>
      </c>
      <c r="J227" s="8">
        <v>383328.65549999999</v>
      </c>
      <c r="K227" s="12"/>
      <c r="L227" s="12"/>
      <c r="M227" s="12"/>
      <c r="N227" s="12"/>
      <c r="O227" s="34"/>
      <c r="P227" s="5">
        <f t="shared" si="48"/>
        <v>582380.43716666661</v>
      </c>
      <c r="Q227" s="5">
        <f t="shared" si="49"/>
        <v>210915.85995273051</v>
      </c>
      <c r="R227" s="5">
        <f t="shared" si="50"/>
        <v>121772.32852007037</v>
      </c>
      <c r="S227" s="34">
        <f t="shared" si="47"/>
        <v>523986.32962186279</v>
      </c>
      <c r="T227" s="5">
        <f t="shared" si="51"/>
        <v>58.23804371666666</v>
      </c>
      <c r="U227" s="5">
        <f t="shared" si="52"/>
        <v>21.09158599527305</v>
      </c>
      <c r="V227" s="34">
        <f t="shared" si="53"/>
        <v>52.398632962186277</v>
      </c>
    </row>
    <row r="228" spans="1:24" s="6" customFormat="1" x14ac:dyDescent="0.3">
      <c r="A228" s="38" t="s">
        <v>12</v>
      </c>
      <c r="B228" s="38" t="s">
        <v>80</v>
      </c>
      <c r="C228" s="38" t="s">
        <v>100</v>
      </c>
      <c r="D228" s="38">
        <v>3</v>
      </c>
      <c r="E228" s="35" t="s">
        <v>169</v>
      </c>
      <c r="F228" s="43" t="s">
        <v>125</v>
      </c>
      <c r="G228" s="3">
        <v>0</v>
      </c>
      <c r="H228" s="8">
        <v>117339.7055</v>
      </c>
      <c r="I228" s="8">
        <v>107796.59050000001</v>
      </c>
      <c r="J228" s="8">
        <v>108202.6805</v>
      </c>
      <c r="K228" s="12"/>
      <c r="L228" s="12"/>
      <c r="M228" s="12"/>
      <c r="N228" s="12"/>
      <c r="O228" s="34"/>
      <c r="P228" s="5">
        <f t="shared" si="48"/>
        <v>111112.99216666666</v>
      </c>
      <c r="Q228" s="5">
        <f t="shared" si="49"/>
        <v>4406.0713017122398</v>
      </c>
      <c r="R228" s="5">
        <f t="shared" si="50"/>
        <v>2543.8464521122464</v>
      </c>
      <c r="S228" s="34">
        <f t="shared" si="47"/>
        <v>10946.171283438996</v>
      </c>
      <c r="T228" s="5">
        <f t="shared" si="51"/>
        <v>11.111299216666666</v>
      </c>
      <c r="U228" s="5">
        <f t="shared" si="52"/>
        <v>0.44060713017122399</v>
      </c>
      <c r="V228" s="34">
        <f t="shared" si="53"/>
        <v>1.0946171283438997</v>
      </c>
    </row>
    <row r="229" spans="1:24" s="6" customFormat="1" x14ac:dyDescent="0.3">
      <c r="A229" s="38" t="s">
        <v>12</v>
      </c>
      <c r="B229" s="38" t="s">
        <v>80</v>
      </c>
      <c r="C229" s="38" t="s">
        <v>100</v>
      </c>
      <c r="D229" s="38">
        <v>3</v>
      </c>
      <c r="E229" s="35" t="s">
        <v>169</v>
      </c>
      <c r="F229" s="43" t="s">
        <v>125</v>
      </c>
      <c r="G229" s="3">
        <v>1</v>
      </c>
      <c r="H229" s="8">
        <v>105157.0055</v>
      </c>
      <c r="I229" s="8">
        <v>211755.63050000003</v>
      </c>
      <c r="J229" s="8">
        <v>85258.595499999996</v>
      </c>
      <c r="K229" s="12"/>
      <c r="L229" s="12"/>
      <c r="M229" s="12"/>
      <c r="N229" s="12"/>
      <c r="O229" s="34"/>
      <c r="P229" s="5">
        <f t="shared" si="48"/>
        <v>134057.07716666668</v>
      </c>
      <c r="Q229" s="5">
        <f t="shared" si="49"/>
        <v>55538.48859245667</v>
      </c>
      <c r="R229" s="5">
        <f t="shared" si="50"/>
        <v>32065.161339239821</v>
      </c>
      <c r="S229" s="34">
        <f t="shared" si="47"/>
        <v>137976.38924274896</v>
      </c>
      <c r="T229" s="5">
        <f t="shared" si="51"/>
        <v>13.405707716666669</v>
      </c>
      <c r="U229" s="5">
        <f t="shared" si="52"/>
        <v>5.553848859245667</v>
      </c>
      <c r="V229" s="34">
        <f t="shared" si="53"/>
        <v>13.797638924274896</v>
      </c>
    </row>
    <row r="230" spans="1:24" s="6" customFormat="1" x14ac:dyDescent="0.3">
      <c r="A230" s="38" t="s">
        <v>12</v>
      </c>
      <c r="B230" s="38" t="s">
        <v>80</v>
      </c>
      <c r="C230" s="38" t="s">
        <v>100</v>
      </c>
      <c r="D230" s="38">
        <v>3</v>
      </c>
      <c r="E230" s="35" t="s">
        <v>169</v>
      </c>
      <c r="F230" s="43" t="s">
        <v>125</v>
      </c>
      <c r="G230" s="3">
        <v>2</v>
      </c>
      <c r="H230" s="8"/>
      <c r="I230" s="8"/>
      <c r="J230" s="8"/>
      <c r="K230" s="12"/>
      <c r="L230" s="12"/>
      <c r="M230" s="12"/>
      <c r="N230" s="12"/>
      <c r="O230" s="34"/>
      <c r="P230" s="5"/>
      <c r="Q230" s="5"/>
      <c r="R230" s="5"/>
      <c r="S230" s="34"/>
      <c r="T230" s="5"/>
      <c r="U230" s="5"/>
      <c r="V230" s="34"/>
    </row>
    <row r="231" spans="1:24" x14ac:dyDescent="0.3">
      <c r="A231" s="38" t="s">
        <v>12</v>
      </c>
      <c r="B231" s="38" t="s">
        <v>80</v>
      </c>
      <c r="C231" s="38" t="s">
        <v>100</v>
      </c>
      <c r="D231" s="38">
        <v>3</v>
      </c>
      <c r="E231" s="35" t="s">
        <v>169</v>
      </c>
      <c r="F231" s="43" t="s">
        <v>125</v>
      </c>
      <c r="G231" s="3">
        <v>3</v>
      </c>
      <c r="H231" s="8">
        <v>134192.4405</v>
      </c>
      <c r="I231" s="8">
        <v>142314.24049999999</v>
      </c>
      <c r="J231" s="8">
        <v>70842.400499999989</v>
      </c>
      <c r="K231" s="12"/>
      <c r="L231" s="12"/>
      <c r="M231" s="12"/>
      <c r="N231" s="12"/>
      <c r="O231" s="34"/>
      <c r="P231" s="5">
        <f t="shared" si="48"/>
        <v>115783.02716666665</v>
      </c>
      <c r="Q231" s="5">
        <f t="shared" si="49"/>
        <v>31950.334924739407</v>
      </c>
      <c r="R231" s="5">
        <f t="shared" si="50"/>
        <v>18446.534469497001</v>
      </c>
      <c r="S231" s="34">
        <f t="shared" si="47"/>
        <v>79375.4378222456</v>
      </c>
      <c r="T231" s="5">
        <f t="shared" si="51"/>
        <v>11.578302716666665</v>
      </c>
      <c r="U231" s="5">
        <f t="shared" si="52"/>
        <v>3.1950334924739408</v>
      </c>
      <c r="V231" s="34">
        <f t="shared" si="53"/>
        <v>7.9375437822245596</v>
      </c>
    </row>
    <row r="232" spans="1:24" x14ac:dyDescent="0.3">
      <c r="A232" s="38" t="s">
        <v>12</v>
      </c>
      <c r="B232" s="38" t="s">
        <v>80</v>
      </c>
      <c r="C232" s="38" t="s">
        <v>100</v>
      </c>
      <c r="D232" s="38">
        <v>3</v>
      </c>
      <c r="E232" s="35" t="s">
        <v>169</v>
      </c>
      <c r="F232" s="43" t="s">
        <v>125</v>
      </c>
      <c r="G232" s="3">
        <v>4</v>
      </c>
      <c r="H232" s="8"/>
      <c r="I232" s="8"/>
      <c r="J232" s="8"/>
      <c r="K232" s="12"/>
      <c r="L232" s="12"/>
      <c r="M232" s="12"/>
      <c r="N232" s="12"/>
      <c r="O232" s="34"/>
      <c r="P232" s="5"/>
      <c r="Q232" s="5"/>
      <c r="R232" s="5"/>
      <c r="S232" s="34"/>
      <c r="T232" s="5"/>
      <c r="U232" s="5"/>
      <c r="V232" s="34"/>
    </row>
    <row r="233" spans="1:24" s="6" customFormat="1" x14ac:dyDescent="0.3">
      <c r="A233" s="38" t="s">
        <v>12</v>
      </c>
      <c r="B233" s="38" t="s">
        <v>80</v>
      </c>
      <c r="C233" s="38" t="s">
        <v>100</v>
      </c>
      <c r="D233" s="38">
        <v>3</v>
      </c>
      <c r="E233" s="35" t="s">
        <v>169</v>
      </c>
      <c r="F233" s="43" t="s">
        <v>125</v>
      </c>
      <c r="G233" s="3">
        <v>5</v>
      </c>
      <c r="H233" s="8">
        <v>181704.97050000002</v>
      </c>
      <c r="I233" s="8">
        <v>220892.65550000005</v>
      </c>
      <c r="J233" s="8">
        <v>235714.94050000003</v>
      </c>
      <c r="K233" s="12"/>
      <c r="L233" s="12"/>
      <c r="M233" s="12"/>
      <c r="N233" s="12"/>
      <c r="O233" s="34"/>
      <c r="P233" s="5">
        <f t="shared" si="48"/>
        <v>212770.85550000003</v>
      </c>
      <c r="Q233" s="5">
        <f t="shared" si="49"/>
        <v>22785.11123929005</v>
      </c>
      <c r="R233" s="5">
        <f t="shared" si="50"/>
        <v>13154.990107519679</v>
      </c>
      <c r="S233" s="34">
        <f t="shared" si="47"/>
        <v>56605.922432657178</v>
      </c>
      <c r="T233" s="5">
        <f t="shared" si="51"/>
        <v>21.277085550000002</v>
      </c>
      <c r="U233" s="5">
        <f t="shared" si="52"/>
        <v>2.2785111239290052</v>
      </c>
      <c r="V233" s="34">
        <f t="shared" si="53"/>
        <v>5.6605922432657181</v>
      </c>
      <c r="W233" s="7"/>
      <c r="X233" s="7"/>
    </row>
    <row r="234" spans="1:24" s="6" customFormat="1" x14ac:dyDescent="0.3">
      <c r="A234" s="38" t="s">
        <v>12</v>
      </c>
      <c r="B234" s="38" t="s">
        <v>78</v>
      </c>
      <c r="C234" s="38" t="s">
        <v>100</v>
      </c>
      <c r="D234" s="38">
        <v>3</v>
      </c>
      <c r="E234" s="35" t="s">
        <v>169</v>
      </c>
      <c r="F234" s="43" t="s">
        <v>126</v>
      </c>
      <c r="G234" s="3">
        <v>0</v>
      </c>
      <c r="H234" s="8">
        <v>77948.9755</v>
      </c>
      <c r="I234" s="8">
        <v>70436.310499999992</v>
      </c>
      <c r="J234" s="8">
        <v>92365.170500000007</v>
      </c>
      <c r="K234" s="12"/>
      <c r="L234" s="12"/>
      <c r="M234" s="12"/>
      <c r="N234" s="12"/>
      <c r="O234" s="34"/>
      <c r="P234" s="5">
        <f t="shared" si="48"/>
        <v>80250.152166666667</v>
      </c>
      <c r="Q234" s="5">
        <f t="shared" si="49"/>
        <v>9099.0946715706541</v>
      </c>
      <c r="R234" s="5">
        <f t="shared" si="50"/>
        <v>5253.3647580132065</v>
      </c>
      <c r="S234" s="34">
        <f t="shared" si="47"/>
        <v>22605.228553730827</v>
      </c>
      <c r="T234" s="5">
        <f t="shared" si="51"/>
        <v>8.0250152166666666</v>
      </c>
      <c r="U234" s="5">
        <f t="shared" si="52"/>
        <v>0.90990946715706544</v>
      </c>
      <c r="V234" s="34">
        <f t="shared" si="53"/>
        <v>2.2605228553730825</v>
      </c>
    </row>
    <row r="235" spans="1:24" s="6" customFormat="1" x14ac:dyDescent="0.3">
      <c r="A235" s="38" t="s">
        <v>12</v>
      </c>
      <c r="B235" s="38" t="s">
        <v>78</v>
      </c>
      <c r="C235" s="38" t="s">
        <v>100</v>
      </c>
      <c r="D235" s="38">
        <v>3</v>
      </c>
      <c r="E235" s="35" t="s">
        <v>169</v>
      </c>
      <c r="F235" s="43" t="s">
        <v>126</v>
      </c>
      <c r="G235" s="3">
        <v>1</v>
      </c>
      <c r="H235" s="8">
        <v>70842.400499999989</v>
      </c>
      <c r="I235" s="8">
        <v>73888.075499999992</v>
      </c>
      <c r="J235" s="8">
        <v>82415.965500000006</v>
      </c>
      <c r="K235" s="12"/>
      <c r="L235" s="12"/>
      <c r="M235" s="12"/>
      <c r="N235" s="12"/>
      <c r="O235" s="34"/>
      <c r="P235" s="5">
        <f t="shared" si="48"/>
        <v>75715.480499999991</v>
      </c>
      <c r="Q235" s="5">
        <f t="shared" si="49"/>
        <v>4898.3948716441864</v>
      </c>
      <c r="R235" s="5">
        <f t="shared" si="50"/>
        <v>2828.0895977408536</v>
      </c>
      <c r="S235" s="34">
        <f t="shared" si="47"/>
        <v>12169.269539078892</v>
      </c>
      <c r="T235" s="5">
        <f t="shared" si="51"/>
        <v>7.5715480499999988</v>
      </c>
      <c r="U235" s="5">
        <f t="shared" si="52"/>
        <v>0.48983948716441866</v>
      </c>
      <c r="V235" s="34">
        <f t="shared" si="53"/>
        <v>1.2169269539078893</v>
      </c>
    </row>
    <row r="236" spans="1:24" x14ac:dyDescent="0.3">
      <c r="A236" s="38" t="s">
        <v>12</v>
      </c>
      <c r="B236" s="38" t="s">
        <v>78</v>
      </c>
      <c r="C236" s="38" t="s">
        <v>100</v>
      </c>
      <c r="D236" s="38">
        <v>3</v>
      </c>
      <c r="E236" s="35" t="s">
        <v>169</v>
      </c>
      <c r="F236" s="43" t="s">
        <v>126</v>
      </c>
      <c r="G236" s="3">
        <v>2</v>
      </c>
      <c r="H236" s="8"/>
      <c r="I236" s="8"/>
      <c r="J236" s="8"/>
      <c r="K236" s="12"/>
      <c r="L236" s="12"/>
      <c r="M236" s="12"/>
      <c r="N236" s="12"/>
      <c r="O236" s="34"/>
      <c r="P236" s="5"/>
      <c r="Q236" s="5"/>
      <c r="R236" s="5"/>
      <c r="S236" s="34"/>
      <c r="T236" s="5"/>
      <c r="U236" s="5"/>
      <c r="V236" s="34"/>
      <c r="W236" s="6"/>
      <c r="X236" s="6"/>
    </row>
    <row r="237" spans="1:24" x14ac:dyDescent="0.3">
      <c r="A237" s="38" t="s">
        <v>12</v>
      </c>
      <c r="B237" s="38" t="s">
        <v>78</v>
      </c>
      <c r="C237" s="38" t="s">
        <v>100</v>
      </c>
      <c r="D237" s="38">
        <v>3</v>
      </c>
      <c r="E237" s="35" t="s">
        <v>169</v>
      </c>
      <c r="F237" s="43" t="s">
        <v>126</v>
      </c>
      <c r="G237" s="3">
        <v>3</v>
      </c>
      <c r="H237" s="8">
        <v>377237.30550000002</v>
      </c>
      <c r="I237" s="8">
        <v>115106.2105</v>
      </c>
      <c r="J237" s="8">
        <v>452567.00050000008</v>
      </c>
      <c r="K237" s="12"/>
      <c r="L237" s="12"/>
      <c r="M237" s="12"/>
      <c r="N237" s="12"/>
      <c r="O237" s="34"/>
      <c r="P237" s="5">
        <f t="shared" si="48"/>
        <v>314970.17216666671</v>
      </c>
      <c r="Q237" s="5">
        <f t="shared" si="49"/>
        <v>144632.50698931032</v>
      </c>
      <c r="R237" s="5">
        <f t="shared" si="50"/>
        <v>83503.616843848751</v>
      </c>
      <c r="S237" s="34">
        <f t="shared" si="47"/>
        <v>359316.06327908119</v>
      </c>
      <c r="T237" s="5">
        <f t="shared" si="51"/>
        <v>31.49701721666667</v>
      </c>
      <c r="U237" s="5">
        <f t="shared" si="52"/>
        <v>14.463250698931033</v>
      </c>
      <c r="V237" s="34">
        <f t="shared" si="53"/>
        <v>35.931606327908121</v>
      </c>
      <c r="W237" s="6"/>
      <c r="X237" s="6"/>
    </row>
    <row r="238" spans="1:24" s="6" customFormat="1" x14ac:dyDescent="0.3">
      <c r="A238" s="38" t="s">
        <v>12</v>
      </c>
      <c r="B238" s="38" t="s">
        <v>78</v>
      </c>
      <c r="C238" s="38" t="s">
        <v>100</v>
      </c>
      <c r="D238" s="38">
        <v>3</v>
      </c>
      <c r="E238" s="35" t="s">
        <v>169</v>
      </c>
      <c r="F238" s="43" t="s">
        <v>126</v>
      </c>
      <c r="G238" s="3">
        <v>4</v>
      </c>
      <c r="H238" s="8"/>
      <c r="I238" s="8"/>
      <c r="J238" s="8"/>
      <c r="K238" s="12"/>
      <c r="L238" s="12"/>
      <c r="M238" s="12"/>
      <c r="N238" s="12"/>
      <c r="O238" s="34"/>
      <c r="P238" s="5"/>
      <c r="Q238" s="5"/>
      <c r="R238" s="5"/>
      <c r="S238" s="34"/>
      <c r="T238" s="5"/>
      <c r="U238" s="5"/>
      <c r="V238" s="34"/>
    </row>
    <row r="239" spans="1:24" s="6" customFormat="1" x14ac:dyDescent="0.3">
      <c r="A239" s="38" t="s">
        <v>12</v>
      </c>
      <c r="B239" s="38" t="s">
        <v>78</v>
      </c>
      <c r="C239" s="38" t="s">
        <v>100</v>
      </c>
      <c r="D239" s="38">
        <v>3</v>
      </c>
      <c r="E239" s="35" t="s">
        <v>169</v>
      </c>
      <c r="F239" s="43" t="s">
        <v>126</v>
      </c>
      <c r="G239" s="3">
        <v>5</v>
      </c>
      <c r="H239" s="8">
        <v>420282.84550000005</v>
      </c>
      <c r="I239" s="8">
        <v>365460.69550000003</v>
      </c>
      <c r="J239" s="8">
        <v>581297.53050000011</v>
      </c>
      <c r="K239" s="12"/>
      <c r="L239" s="12"/>
      <c r="M239" s="12"/>
      <c r="N239" s="12"/>
      <c r="O239" s="34"/>
      <c r="P239" s="5">
        <f t="shared" si="48"/>
        <v>455680.35716666671</v>
      </c>
      <c r="Q239" s="5">
        <f t="shared" si="49"/>
        <v>91601.028778240929</v>
      </c>
      <c r="R239" s="5">
        <f t="shared" si="50"/>
        <v>52885.878623164062</v>
      </c>
      <c r="S239" s="34">
        <f t="shared" si="47"/>
        <v>227567.93571547495</v>
      </c>
      <c r="T239" s="5">
        <f t="shared" si="51"/>
        <v>45.568035716666671</v>
      </c>
      <c r="U239" s="5">
        <f t="shared" si="52"/>
        <v>9.1601028778240927</v>
      </c>
      <c r="V239" s="34">
        <f t="shared" si="53"/>
        <v>22.756793571547494</v>
      </c>
    </row>
    <row r="240" spans="1:24" s="6" customFormat="1" ht="15" x14ac:dyDescent="0.35">
      <c r="A240" s="38" t="s">
        <v>30</v>
      </c>
      <c r="B240" s="38" t="s">
        <v>79</v>
      </c>
      <c r="C240" s="38" t="s">
        <v>99</v>
      </c>
      <c r="D240" s="38">
        <v>3</v>
      </c>
      <c r="E240" s="35" t="s">
        <v>169</v>
      </c>
      <c r="F240" s="43" t="s">
        <v>123</v>
      </c>
      <c r="G240" s="3">
        <v>0</v>
      </c>
      <c r="H240" s="8">
        <v>158523.91999999998</v>
      </c>
      <c r="I240" s="8">
        <v>157529</v>
      </c>
      <c r="J240" s="8">
        <v>155539.16</v>
      </c>
      <c r="K240" s="14"/>
      <c r="L240" s="14"/>
      <c r="M240" s="14"/>
      <c r="N240" s="14"/>
      <c r="O240" s="39"/>
      <c r="P240" s="5">
        <f t="shared" si="48"/>
        <v>157197.35999999999</v>
      </c>
      <c r="Q240" s="5">
        <f t="shared" si="49"/>
        <v>1240.8832557497026</v>
      </c>
      <c r="R240" s="5">
        <f t="shared" si="50"/>
        <v>716.42428173999008</v>
      </c>
      <c r="S240" s="34">
        <f t="shared" si="47"/>
        <v>3082.7736843271773</v>
      </c>
      <c r="T240" s="5">
        <f t="shared" si="51"/>
        <v>15.719735999999999</v>
      </c>
      <c r="U240" s="5">
        <f t="shared" si="52"/>
        <v>0.12408832557497027</v>
      </c>
      <c r="V240" s="34">
        <f t="shared" si="53"/>
        <v>0.30827736843271775</v>
      </c>
    </row>
    <row r="241" spans="1:24" ht="15" x14ac:dyDescent="0.35">
      <c r="A241" s="38" t="s">
        <v>30</v>
      </c>
      <c r="B241" s="38" t="s">
        <v>79</v>
      </c>
      <c r="C241" s="38" t="s">
        <v>99</v>
      </c>
      <c r="D241" s="38">
        <v>3</v>
      </c>
      <c r="E241" s="35" t="s">
        <v>169</v>
      </c>
      <c r="F241" s="43" t="s">
        <v>123</v>
      </c>
      <c r="G241" s="3">
        <v>1</v>
      </c>
      <c r="H241" s="14"/>
      <c r="I241" s="14"/>
      <c r="J241" s="14"/>
      <c r="K241" s="14"/>
      <c r="L241" s="14"/>
      <c r="M241" s="14"/>
      <c r="N241" s="14"/>
      <c r="P241" s="5"/>
      <c r="Q241" s="5"/>
      <c r="R241" s="5"/>
      <c r="S241" s="34"/>
      <c r="T241" s="5"/>
      <c r="U241" s="5"/>
      <c r="V241" s="34"/>
      <c r="W241" s="6"/>
      <c r="X241" s="6"/>
    </row>
    <row r="242" spans="1:24" ht="15" x14ac:dyDescent="0.35">
      <c r="A242" s="38" t="s">
        <v>30</v>
      </c>
      <c r="B242" s="38" t="s">
        <v>79</v>
      </c>
      <c r="C242" s="38" t="s">
        <v>99</v>
      </c>
      <c r="D242" s="38">
        <v>3</v>
      </c>
      <c r="E242" s="35" t="s">
        <v>169</v>
      </c>
      <c r="F242" s="43" t="s">
        <v>123</v>
      </c>
      <c r="G242" s="3">
        <v>2</v>
      </c>
      <c r="H242" s="14"/>
      <c r="I242" s="14"/>
      <c r="J242" s="14"/>
      <c r="K242" s="14"/>
      <c r="L242" s="14"/>
      <c r="M242" s="14"/>
      <c r="N242" s="14"/>
      <c r="P242" s="5"/>
      <c r="Q242" s="5"/>
      <c r="R242" s="5"/>
      <c r="S242" s="34"/>
      <c r="T242" s="5"/>
      <c r="U242" s="5"/>
      <c r="V242" s="34"/>
      <c r="W242" s="6"/>
      <c r="X242" s="6"/>
    </row>
    <row r="243" spans="1:24" s="6" customFormat="1" ht="15" x14ac:dyDescent="0.35">
      <c r="A243" s="38" t="s">
        <v>30</v>
      </c>
      <c r="B243" s="38" t="s">
        <v>79</v>
      </c>
      <c r="C243" s="38" t="s">
        <v>99</v>
      </c>
      <c r="D243" s="38">
        <v>3</v>
      </c>
      <c r="E243" s="35" t="s">
        <v>169</v>
      </c>
      <c r="F243" s="43" t="s">
        <v>123</v>
      </c>
      <c r="G243" s="3">
        <v>3</v>
      </c>
      <c r="H243" s="14"/>
      <c r="I243" s="14"/>
      <c r="J243" s="14"/>
      <c r="K243" s="14"/>
      <c r="L243" s="10"/>
      <c r="M243" s="10"/>
      <c r="N243" s="10"/>
      <c r="O243" s="39"/>
      <c r="P243" s="5"/>
      <c r="Q243" s="5"/>
      <c r="R243" s="5"/>
      <c r="S243" s="34"/>
      <c r="T243" s="5"/>
      <c r="U243" s="5"/>
      <c r="V243" s="34"/>
    </row>
    <row r="244" spans="1:24" s="6" customFormat="1" ht="15" x14ac:dyDescent="0.35">
      <c r="A244" s="38" t="s">
        <v>30</v>
      </c>
      <c r="B244" s="38" t="s">
        <v>79</v>
      </c>
      <c r="C244" s="38" t="s">
        <v>99</v>
      </c>
      <c r="D244" s="38">
        <v>3</v>
      </c>
      <c r="E244" s="35" t="s">
        <v>169</v>
      </c>
      <c r="F244" s="43" t="s">
        <v>123</v>
      </c>
      <c r="G244" s="3">
        <v>4</v>
      </c>
      <c r="H244" s="14"/>
      <c r="I244" s="14"/>
      <c r="J244" s="14"/>
      <c r="K244" s="14"/>
      <c r="L244" s="10"/>
      <c r="M244" s="10"/>
      <c r="N244" s="10"/>
      <c r="O244" s="39"/>
      <c r="P244" s="5"/>
      <c r="Q244" s="5"/>
      <c r="R244" s="5"/>
      <c r="S244" s="34"/>
      <c r="T244" s="5"/>
      <c r="U244" s="5"/>
      <c r="V244" s="34"/>
    </row>
    <row r="245" spans="1:24" s="6" customFormat="1" ht="15" x14ac:dyDescent="0.35">
      <c r="A245" s="38" t="s">
        <v>30</v>
      </c>
      <c r="B245" s="38" t="s">
        <v>79</v>
      </c>
      <c r="C245" s="38" t="s">
        <v>99</v>
      </c>
      <c r="D245" s="38">
        <v>3</v>
      </c>
      <c r="E245" s="35" t="s">
        <v>169</v>
      </c>
      <c r="F245" s="43" t="s">
        <v>123</v>
      </c>
      <c r="G245" s="3">
        <v>5</v>
      </c>
      <c r="H245" s="14"/>
      <c r="I245" s="14"/>
      <c r="J245" s="14"/>
      <c r="K245" s="14"/>
      <c r="L245" s="10"/>
      <c r="M245" s="10"/>
      <c r="N245" s="10"/>
      <c r="O245" s="39"/>
      <c r="P245" s="5"/>
      <c r="Q245" s="5"/>
      <c r="R245" s="5"/>
      <c r="S245" s="34"/>
      <c r="T245" s="5"/>
      <c r="U245" s="5"/>
      <c r="V245" s="34"/>
    </row>
    <row r="246" spans="1:24" ht="15" x14ac:dyDescent="0.35">
      <c r="A246" s="38" t="s">
        <v>30</v>
      </c>
      <c r="B246" s="38" t="s">
        <v>79</v>
      </c>
      <c r="C246" s="38" t="s">
        <v>99</v>
      </c>
      <c r="D246" s="38">
        <v>3</v>
      </c>
      <c r="E246" s="35" t="s">
        <v>169</v>
      </c>
      <c r="F246" s="43" t="s">
        <v>123</v>
      </c>
      <c r="G246" s="3">
        <v>6</v>
      </c>
      <c r="H246" s="8">
        <v>3151906.56</v>
      </c>
      <c r="I246" s="8">
        <v>3226525.5600000005</v>
      </c>
      <c r="J246" s="8">
        <v>3177111.2</v>
      </c>
      <c r="K246" s="14"/>
      <c r="P246" s="5">
        <f>AVERAGE(H246:O246)</f>
        <v>3185181.1066666669</v>
      </c>
      <c r="Q246" s="5">
        <f>_xlfn.STDEV.P(H246:O246)</f>
        <v>30992.91677632758</v>
      </c>
      <c r="R246" s="5">
        <f>Q246/SQRT(COUNT(H246:O246))</f>
        <v>17893.768843784397</v>
      </c>
      <c r="S246" s="34">
        <f t="shared" si="47"/>
        <v>76996.887334804254</v>
      </c>
      <c r="T246" s="5">
        <f>P246/10000</f>
        <v>318.5181106666667</v>
      </c>
      <c r="U246" s="5">
        <f>Q246/10000</f>
        <v>3.0992916776327579</v>
      </c>
      <c r="V246" s="34">
        <f>S246/10000</f>
        <v>7.6996887334804258</v>
      </c>
      <c r="W246" s="6"/>
      <c r="X246" s="6"/>
    </row>
    <row r="247" spans="1:24" ht="15" x14ac:dyDescent="0.35">
      <c r="A247" s="38" t="s">
        <v>30</v>
      </c>
      <c r="B247" s="38" t="s">
        <v>79</v>
      </c>
      <c r="C247" s="38" t="s">
        <v>99</v>
      </c>
      <c r="D247" s="38">
        <v>3</v>
      </c>
      <c r="E247" s="35" t="s">
        <v>169</v>
      </c>
      <c r="F247" s="43" t="s">
        <v>123</v>
      </c>
      <c r="G247" s="3">
        <v>7</v>
      </c>
      <c r="H247" s="14"/>
      <c r="I247" s="14"/>
      <c r="J247" s="14"/>
      <c r="K247" s="14"/>
      <c r="P247" s="5"/>
      <c r="Q247" s="5"/>
      <c r="R247" s="5"/>
      <c r="S247" s="34"/>
      <c r="T247" s="5"/>
      <c r="U247" s="5"/>
      <c r="V247" s="34"/>
      <c r="W247" s="6"/>
      <c r="X247" s="6"/>
    </row>
    <row r="248" spans="1:24" ht="15" x14ac:dyDescent="0.35">
      <c r="A248" s="38" t="s">
        <v>30</v>
      </c>
      <c r="B248" s="38" t="s">
        <v>79</v>
      </c>
      <c r="C248" s="38" t="s">
        <v>99</v>
      </c>
      <c r="D248" s="38">
        <v>3</v>
      </c>
      <c r="E248" s="35" t="s">
        <v>169</v>
      </c>
      <c r="F248" s="43" t="s">
        <v>123</v>
      </c>
      <c r="G248" s="3">
        <v>8</v>
      </c>
      <c r="H248" s="8">
        <v>5432296.364000001</v>
      </c>
      <c r="I248" s="8">
        <v>5469108.4040000001</v>
      </c>
      <c r="J248" s="8">
        <v>5822968.284</v>
      </c>
      <c r="K248" s="14"/>
      <c r="P248" s="5">
        <f>AVERAGE(H248:O248)</f>
        <v>5574791.0173333334</v>
      </c>
      <c r="Q248" s="5">
        <f>_xlfn.STDEV.P(H248:O248)</f>
        <v>176130.15706165254</v>
      </c>
      <c r="R248" s="5">
        <f>Q248/SQRT(COUNT(H248:O248))</f>
        <v>101688.79359195617</v>
      </c>
      <c r="S248" s="34">
        <f t="shared" si="47"/>
        <v>437566.8788261874</v>
      </c>
      <c r="T248" s="5">
        <f>P248/10000</f>
        <v>557.47910173333332</v>
      </c>
      <c r="U248" s="5">
        <f>Q248/10000</f>
        <v>17.613015706165253</v>
      </c>
      <c r="V248" s="34">
        <f>S248/10000</f>
        <v>43.756687882618742</v>
      </c>
      <c r="W248" s="6"/>
      <c r="X248" s="6"/>
    </row>
    <row r="249" spans="1:24" ht="15" x14ac:dyDescent="0.35">
      <c r="A249" s="38" t="s">
        <v>30</v>
      </c>
      <c r="B249" s="38" t="s">
        <v>77</v>
      </c>
      <c r="C249" s="38" t="s">
        <v>99</v>
      </c>
      <c r="D249" s="38">
        <v>3</v>
      </c>
      <c r="E249" s="35" t="s">
        <v>169</v>
      </c>
      <c r="F249" s="18" t="s">
        <v>124</v>
      </c>
      <c r="G249" s="3">
        <v>0</v>
      </c>
      <c r="H249" s="8">
        <v>154875.88</v>
      </c>
      <c r="I249" s="8">
        <v>144263.4</v>
      </c>
      <c r="J249" s="8">
        <v>154212.6</v>
      </c>
      <c r="K249" s="14"/>
      <c r="P249" s="5">
        <f>AVERAGE(H249:O249)</f>
        <v>151117.29333333333</v>
      </c>
      <c r="Q249" s="5">
        <f>_xlfn.STDEV.P(H249:O249)</f>
        <v>4853.9932329394805</v>
      </c>
      <c r="R249" s="5">
        <f>Q249/SQRT(COUNT(H249:O249))</f>
        <v>2802.4542996822311</v>
      </c>
      <c r="S249" s="34">
        <f t="shared" si="47"/>
        <v>12058.96085153264</v>
      </c>
      <c r="T249" s="5">
        <f>P249/10000</f>
        <v>15.111729333333333</v>
      </c>
      <c r="U249" s="5">
        <f>Q249/10000</f>
        <v>0.48539932329394808</v>
      </c>
      <c r="V249" s="34">
        <f>S249/10000</f>
        <v>1.2058960851532641</v>
      </c>
    </row>
    <row r="250" spans="1:24" ht="15" x14ac:dyDescent="0.35">
      <c r="A250" s="38" t="s">
        <v>30</v>
      </c>
      <c r="B250" s="38" t="s">
        <v>77</v>
      </c>
      <c r="C250" s="38" t="s">
        <v>99</v>
      </c>
      <c r="D250" s="38">
        <v>3</v>
      </c>
      <c r="E250" s="35" t="s">
        <v>169</v>
      </c>
      <c r="F250" s="18" t="s">
        <v>124</v>
      </c>
      <c r="G250" s="3">
        <v>1</v>
      </c>
      <c r="H250" s="14"/>
      <c r="I250" s="14"/>
      <c r="J250" s="14"/>
      <c r="K250" s="14"/>
      <c r="P250" s="5"/>
      <c r="Q250" s="5"/>
      <c r="R250" s="5"/>
      <c r="S250" s="34"/>
      <c r="T250" s="5"/>
      <c r="U250" s="5"/>
      <c r="V250" s="34"/>
    </row>
    <row r="251" spans="1:24" ht="15" x14ac:dyDescent="0.35">
      <c r="A251" s="38" t="s">
        <v>30</v>
      </c>
      <c r="B251" s="38" t="s">
        <v>77</v>
      </c>
      <c r="C251" s="38" t="s">
        <v>99</v>
      </c>
      <c r="D251" s="38">
        <v>3</v>
      </c>
      <c r="E251" s="35" t="s">
        <v>169</v>
      </c>
      <c r="F251" s="18" t="s">
        <v>124</v>
      </c>
      <c r="G251" s="3">
        <v>2</v>
      </c>
      <c r="H251" s="14"/>
      <c r="I251" s="14"/>
      <c r="J251" s="14"/>
      <c r="K251" s="14"/>
      <c r="P251" s="5"/>
      <c r="Q251" s="5"/>
      <c r="R251" s="5"/>
      <c r="S251" s="34"/>
      <c r="T251" s="5"/>
      <c r="U251" s="5"/>
      <c r="V251" s="34"/>
    </row>
    <row r="252" spans="1:24" ht="15" x14ac:dyDescent="0.35">
      <c r="A252" s="38" t="s">
        <v>30</v>
      </c>
      <c r="B252" s="38" t="s">
        <v>77</v>
      </c>
      <c r="C252" s="38" t="s">
        <v>99</v>
      </c>
      <c r="D252" s="38">
        <v>3</v>
      </c>
      <c r="E252" s="35" t="s">
        <v>169</v>
      </c>
      <c r="F252" s="18" t="s">
        <v>124</v>
      </c>
      <c r="G252" s="3">
        <v>3</v>
      </c>
      <c r="H252" s="14"/>
      <c r="I252" s="14"/>
      <c r="J252" s="14"/>
      <c r="K252" s="14"/>
      <c r="P252" s="5"/>
      <c r="Q252" s="5"/>
      <c r="R252" s="5"/>
      <c r="S252" s="34"/>
      <c r="T252" s="5"/>
      <c r="U252" s="5"/>
      <c r="V252" s="34"/>
    </row>
    <row r="253" spans="1:24" ht="15" x14ac:dyDescent="0.35">
      <c r="A253" s="38" t="s">
        <v>30</v>
      </c>
      <c r="B253" s="38" t="s">
        <v>77</v>
      </c>
      <c r="C253" s="38" t="s">
        <v>99</v>
      </c>
      <c r="D253" s="38">
        <v>3</v>
      </c>
      <c r="E253" s="35" t="s">
        <v>169</v>
      </c>
      <c r="F253" s="18" t="s">
        <v>124</v>
      </c>
      <c r="G253" s="3">
        <v>4</v>
      </c>
      <c r="H253" s="14"/>
      <c r="I253" s="14"/>
      <c r="J253" s="14"/>
      <c r="K253" s="14"/>
      <c r="P253" s="5"/>
      <c r="Q253" s="5"/>
      <c r="R253" s="5"/>
      <c r="S253" s="34"/>
      <c r="T253" s="5"/>
      <c r="U253" s="5"/>
      <c r="V253" s="34"/>
    </row>
    <row r="254" spans="1:24" ht="15" x14ac:dyDescent="0.35">
      <c r="A254" s="38" t="s">
        <v>30</v>
      </c>
      <c r="B254" s="38" t="s">
        <v>77</v>
      </c>
      <c r="C254" s="38" t="s">
        <v>99</v>
      </c>
      <c r="D254" s="38">
        <v>3</v>
      </c>
      <c r="E254" s="35" t="s">
        <v>169</v>
      </c>
      <c r="F254" s="18" t="s">
        <v>124</v>
      </c>
      <c r="G254" s="3">
        <v>5</v>
      </c>
      <c r="H254" s="14"/>
      <c r="I254" s="14"/>
      <c r="J254" s="14"/>
      <c r="K254" s="14"/>
      <c r="P254" s="5"/>
      <c r="Q254" s="5"/>
      <c r="R254" s="5"/>
      <c r="S254" s="34"/>
      <c r="T254" s="5"/>
      <c r="U254" s="5"/>
      <c r="V254" s="34"/>
    </row>
    <row r="255" spans="1:24" ht="15" x14ac:dyDescent="0.35">
      <c r="A255" s="38" t="s">
        <v>30</v>
      </c>
      <c r="B255" s="38" t="s">
        <v>77</v>
      </c>
      <c r="C255" s="38" t="s">
        <v>99</v>
      </c>
      <c r="D255" s="38">
        <v>3</v>
      </c>
      <c r="E255" s="35" t="s">
        <v>169</v>
      </c>
      <c r="F255" s="18" t="s">
        <v>124</v>
      </c>
      <c r="G255" s="3">
        <v>6</v>
      </c>
      <c r="H255" s="8">
        <v>1397199.32</v>
      </c>
      <c r="I255" s="8">
        <v>1919200.68</v>
      </c>
      <c r="J255" s="8">
        <v>1881062.08</v>
      </c>
      <c r="K255" s="14"/>
      <c r="P255" s="5">
        <f>AVERAGE(H255:O255)</f>
        <v>1732487.36</v>
      </c>
      <c r="Q255" s="5">
        <f>_xlfn.STDEV.P(H255:O255)</f>
        <v>237595.16062379649</v>
      </c>
      <c r="R255" s="5">
        <f>Q255/SQRT(COUNT(H255:O255))</f>
        <v>137175.62994430127</v>
      </c>
      <c r="S255" s="34">
        <f t="shared" si="47"/>
        <v>590266.73565032834</v>
      </c>
      <c r="T255" s="5">
        <f>P255/10000</f>
        <v>173.24873600000001</v>
      </c>
      <c r="U255" s="5">
        <f>Q255/10000</f>
        <v>23.75951606237965</v>
      </c>
      <c r="V255" s="34">
        <f>S255/10000</f>
        <v>59.026673565032837</v>
      </c>
    </row>
    <row r="256" spans="1:24" ht="15" x14ac:dyDescent="0.35">
      <c r="A256" s="38" t="s">
        <v>30</v>
      </c>
      <c r="B256" s="38" t="s">
        <v>77</v>
      </c>
      <c r="C256" s="38" t="s">
        <v>99</v>
      </c>
      <c r="D256" s="38">
        <v>3</v>
      </c>
      <c r="E256" s="35" t="s">
        <v>169</v>
      </c>
      <c r="F256" s="18" t="s">
        <v>124</v>
      </c>
      <c r="G256" s="3">
        <v>7</v>
      </c>
      <c r="H256" s="14"/>
      <c r="I256" s="14"/>
      <c r="J256" s="14"/>
      <c r="K256" s="14"/>
      <c r="P256" s="5"/>
      <c r="Q256" s="5"/>
      <c r="R256" s="5"/>
      <c r="S256" s="34"/>
      <c r="T256" s="5"/>
      <c r="U256" s="5"/>
      <c r="V256" s="34"/>
    </row>
    <row r="257" spans="1:24" ht="15" x14ac:dyDescent="0.35">
      <c r="A257" s="38" t="s">
        <v>30</v>
      </c>
      <c r="B257" s="38" t="s">
        <v>77</v>
      </c>
      <c r="C257" s="38" t="s">
        <v>99</v>
      </c>
      <c r="D257" s="38">
        <v>3</v>
      </c>
      <c r="E257" s="35" t="s">
        <v>169</v>
      </c>
      <c r="F257" s="18" t="s">
        <v>124</v>
      </c>
      <c r="G257" s="3">
        <v>8</v>
      </c>
      <c r="H257" s="8">
        <v>3489847.7199999997</v>
      </c>
      <c r="I257" s="8">
        <v>4328896.92</v>
      </c>
      <c r="J257" s="8">
        <v>4315299.68</v>
      </c>
      <c r="K257" s="14"/>
      <c r="S257" s="34"/>
    </row>
    <row r="258" spans="1:24" x14ac:dyDescent="0.3">
      <c r="A258" s="38" t="s">
        <v>13</v>
      </c>
      <c r="B258" s="38" t="s">
        <v>79</v>
      </c>
      <c r="C258" s="38" t="s">
        <v>99</v>
      </c>
      <c r="D258" s="38">
        <v>3</v>
      </c>
      <c r="E258" s="35" t="s">
        <v>169</v>
      </c>
      <c r="F258" s="18" t="s">
        <v>127</v>
      </c>
      <c r="G258" s="3">
        <v>0</v>
      </c>
      <c r="H258" s="8">
        <v>65360.1855</v>
      </c>
      <c r="I258" s="8">
        <v>67390.635500000004</v>
      </c>
      <c r="J258" s="8">
        <v>73888.075499999992</v>
      </c>
      <c r="K258" s="14"/>
      <c r="L258" s="12"/>
      <c r="M258" s="12"/>
      <c r="N258" s="12"/>
      <c r="O258" s="34"/>
      <c r="P258" s="5">
        <f>AVERAGE(H258:O258)</f>
        <v>68879.632166666663</v>
      </c>
      <c r="Q258" s="5">
        <f>_xlfn.STDEV.P(H258:O258)</f>
        <v>3637.2205751125671</v>
      </c>
      <c r="R258" s="5">
        <f>Q258/SQRT(COUNT(H258:O258))</f>
        <v>2099.9502781432861</v>
      </c>
      <c r="S258" s="34">
        <f t="shared" si="47"/>
        <v>9036.0860468505598</v>
      </c>
      <c r="T258" s="5">
        <f t="shared" ref="T258:U260" si="54">P258/10000</f>
        <v>6.887963216666666</v>
      </c>
      <c r="U258" s="5">
        <f t="shared" si="54"/>
        <v>0.36372205751125669</v>
      </c>
      <c r="V258" s="34">
        <f>S258/10000</f>
        <v>0.90360860468505599</v>
      </c>
    </row>
    <row r="259" spans="1:24" x14ac:dyDescent="0.3">
      <c r="A259" s="38" t="s">
        <v>13</v>
      </c>
      <c r="B259" s="38" t="s">
        <v>79</v>
      </c>
      <c r="C259" s="38" t="s">
        <v>99</v>
      </c>
      <c r="D259" s="38">
        <v>3</v>
      </c>
      <c r="E259" s="35" t="s">
        <v>169</v>
      </c>
      <c r="F259" s="18" t="s">
        <v>127</v>
      </c>
      <c r="G259" s="3">
        <v>1</v>
      </c>
      <c r="H259" s="8">
        <v>5868.0004999999965</v>
      </c>
      <c r="I259" s="8">
        <v>385.78549999999541</v>
      </c>
      <c r="J259" s="8">
        <v>9522.810499999996</v>
      </c>
      <c r="K259" s="14"/>
      <c r="L259" s="12"/>
      <c r="M259" s="12"/>
      <c r="N259" s="12"/>
      <c r="O259" s="34"/>
      <c r="P259" s="5">
        <f>AVERAGE(H259:O259)</f>
        <v>5258.8654999999962</v>
      </c>
      <c r="Q259" s="5">
        <f>_xlfn.STDEV.P(H259:O259)</f>
        <v>3754.9603236985072</v>
      </c>
      <c r="R259" s="5">
        <f>Q259/SQRT(COUNT(H259:O259))</f>
        <v>2167.9273536836977</v>
      </c>
      <c r="S259" s="34">
        <f t="shared" ref="S259:S322" si="55">R259*4.303</f>
        <v>9328.5914029009509</v>
      </c>
      <c r="T259" s="5">
        <f t="shared" si="54"/>
        <v>0.52588654999999962</v>
      </c>
      <c r="U259" s="5">
        <f t="shared" si="54"/>
        <v>0.37549603236985074</v>
      </c>
      <c r="V259" s="34">
        <f>S259/10000</f>
        <v>0.93285914029009509</v>
      </c>
    </row>
    <row r="260" spans="1:24" x14ac:dyDescent="0.3">
      <c r="A260" s="38" t="s">
        <v>13</v>
      </c>
      <c r="B260" s="38" t="s">
        <v>79</v>
      </c>
      <c r="C260" s="38" t="s">
        <v>99</v>
      </c>
      <c r="D260" s="38">
        <v>3</v>
      </c>
      <c r="E260" s="35" t="s">
        <v>169</v>
      </c>
      <c r="F260" s="18" t="s">
        <v>127</v>
      </c>
      <c r="G260" s="3">
        <v>2</v>
      </c>
      <c r="H260" s="8">
        <v>32872.985499999995</v>
      </c>
      <c r="I260" s="8">
        <v>29624.265499999998</v>
      </c>
      <c r="J260" s="8">
        <v>32466.895499999995</v>
      </c>
      <c r="K260" s="14"/>
      <c r="L260" s="12"/>
      <c r="M260" s="12"/>
      <c r="N260" s="12"/>
      <c r="O260" s="34"/>
      <c r="P260" s="5">
        <f>AVERAGE(H260:O260)</f>
        <v>31654.715499999995</v>
      </c>
      <c r="Q260" s="5">
        <f>_xlfn.STDEV.P(H260:O260)</f>
        <v>1445.2849024557972</v>
      </c>
      <c r="R260" s="5">
        <f>Q260/SQRT(COUNT(H260:O260))</f>
        <v>834.43562748855663</v>
      </c>
      <c r="S260" s="34">
        <f t="shared" si="55"/>
        <v>3590.5765050832592</v>
      </c>
      <c r="T260" s="5">
        <f t="shared" si="54"/>
        <v>3.1654715499999995</v>
      </c>
      <c r="U260" s="5">
        <f t="shared" si="54"/>
        <v>0.14452849024557973</v>
      </c>
      <c r="V260" s="34">
        <f>S260/10000</f>
        <v>0.35905765050832594</v>
      </c>
    </row>
    <row r="261" spans="1:24" x14ac:dyDescent="0.3">
      <c r="A261" s="38" t="s">
        <v>13</v>
      </c>
      <c r="B261" s="38" t="s">
        <v>79</v>
      </c>
      <c r="C261" s="38" t="s">
        <v>99</v>
      </c>
      <c r="D261" s="38">
        <v>3</v>
      </c>
      <c r="E261" s="35" t="s">
        <v>169</v>
      </c>
      <c r="F261" s="18" t="s">
        <v>127</v>
      </c>
      <c r="G261" s="3">
        <v>3</v>
      </c>
      <c r="H261" s="8"/>
      <c r="I261" s="8"/>
      <c r="J261" s="8"/>
      <c r="K261" s="14"/>
      <c r="L261" s="12"/>
      <c r="M261" s="12"/>
      <c r="N261" s="12"/>
      <c r="O261" s="34"/>
      <c r="P261" s="5"/>
      <c r="Q261" s="5"/>
      <c r="R261" s="5"/>
      <c r="S261" s="34"/>
      <c r="T261" s="5"/>
      <c r="U261" s="5"/>
      <c r="V261" s="34"/>
    </row>
    <row r="262" spans="1:24" x14ac:dyDescent="0.3">
      <c r="A262" s="38" t="s">
        <v>13</v>
      </c>
      <c r="B262" s="38" t="s">
        <v>79</v>
      </c>
      <c r="C262" s="38" t="s">
        <v>99</v>
      </c>
      <c r="D262" s="38">
        <v>3</v>
      </c>
      <c r="E262" s="35" t="s">
        <v>169</v>
      </c>
      <c r="F262" s="18" t="s">
        <v>127</v>
      </c>
      <c r="G262" s="3">
        <v>4</v>
      </c>
      <c r="H262" s="8">
        <v>488099.87550000008</v>
      </c>
      <c r="I262" s="8">
        <v>420891.98050000006</v>
      </c>
      <c r="J262" s="8">
        <v>334597.85550000001</v>
      </c>
      <c r="K262" s="14"/>
      <c r="L262" s="12"/>
      <c r="M262" s="12"/>
      <c r="N262" s="12"/>
      <c r="O262" s="34"/>
      <c r="P262" s="5">
        <f>AVERAGE(H262:O262)</f>
        <v>414529.9038333334</v>
      </c>
      <c r="Q262" s="5">
        <f>_xlfn.STDEV.P(H262:O262)</f>
        <v>62828.202534925666</v>
      </c>
      <c r="R262" s="5">
        <f>Q262/SQRT(COUNT(H262:O262))</f>
        <v>36273.879646239664</v>
      </c>
      <c r="S262" s="34">
        <f t="shared" si="55"/>
        <v>156086.50411776928</v>
      </c>
      <c r="T262" s="5">
        <f t="shared" ref="T262:U265" si="56">P262/10000</f>
        <v>41.452990383333344</v>
      </c>
      <c r="U262" s="5">
        <f t="shared" si="56"/>
        <v>6.2828202534925666</v>
      </c>
      <c r="V262" s="34">
        <f>S262/10000</f>
        <v>15.608650411776928</v>
      </c>
    </row>
    <row r="263" spans="1:24" x14ac:dyDescent="0.3">
      <c r="A263" s="38" t="s">
        <v>13</v>
      </c>
      <c r="B263" s="38" t="s">
        <v>77</v>
      </c>
      <c r="C263" s="38" t="s">
        <v>100</v>
      </c>
      <c r="D263" s="38">
        <v>3</v>
      </c>
      <c r="E263" s="35" t="s">
        <v>169</v>
      </c>
      <c r="F263" s="18" t="s">
        <v>127</v>
      </c>
      <c r="G263" s="3">
        <v>0</v>
      </c>
      <c r="H263" s="8">
        <v>77542.885500000004</v>
      </c>
      <c r="I263" s="8">
        <v>73685.030500000008</v>
      </c>
      <c r="J263" s="8">
        <v>83837.280499999993</v>
      </c>
      <c r="K263" s="14"/>
      <c r="L263" s="12"/>
      <c r="M263" s="12"/>
      <c r="N263" s="12"/>
      <c r="O263" s="34"/>
      <c r="P263" s="5">
        <f>AVERAGE(H263:O263)</f>
        <v>78355.065500000012</v>
      </c>
      <c r="Q263" s="5">
        <f>_xlfn.STDEV.P(H263:O263)</f>
        <v>4184.2380652415814</v>
      </c>
      <c r="R263" s="5">
        <f>Q263/SQRT(COUNT(H263:O263))</f>
        <v>2415.7709733207062</v>
      </c>
      <c r="S263" s="34">
        <f t="shared" si="55"/>
        <v>10395.062498198999</v>
      </c>
      <c r="T263" s="5">
        <f t="shared" si="56"/>
        <v>7.8355065500000007</v>
      </c>
      <c r="U263" s="5">
        <f t="shared" si="56"/>
        <v>0.41842380652415812</v>
      </c>
      <c r="V263" s="34">
        <f>S263/10000</f>
        <v>1.0395062498198999</v>
      </c>
    </row>
    <row r="264" spans="1:24" x14ac:dyDescent="0.3">
      <c r="A264" s="38" t="s">
        <v>13</v>
      </c>
      <c r="B264" s="38" t="s">
        <v>77</v>
      </c>
      <c r="C264" s="38" t="s">
        <v>100</v>
      </c>
      <c r="D264" s="38">
        <v>3</v>
      </c>
      <c r="E264" s="35" t="s">
        <v>169</v>
      </c>
      <c r="F264" s="18" t="s">
        <v>127</v>
      </c>
      <c r="G264" s="3">
        <v>1</v>
      </c>
      <c r="H264" s="8">
        <v>130740.6755</v>
      </c>
      <c r="I264" s="8">
        <v>42619.145499999999</v>
      </c>
      <c r="J264" s="8">
        <v>99268.700499999992</v>
      </c>
      <c r="K264" s="14"/>
      <c r="L264" s="12"/>
      <c r="M264" s="12"/>
      <c r="N264" s="12"/>
      <c r="O264" s="34"/>
      <c r="P264" s="5">
        <f>AVERAGE(H264:O264)</f>
        <v>90876.17383333332</v>
      </c>
      <c r="Q264" s="5">
        <f>_xlfn.STDEV.P(H264:O264)</f>
        <v>36461.6409419841</v>
      </c>
      <c r="R264" s="5">
        <f>Q264/SQRT(COUNT(H264:O264))</f>
        <v>21051.138212950002</v>
      </c>
      <c r="S264" s="34">
        <f t="shared" si="55"/>
        <v>90583.047730323859</v>
      </c>
      <c r="T264" s="5">
        <f t="shared" si="56"/>
        <v>9.0876173833333311</v>
      </c>
      <c r="U264" s="5">
        <f t="shared" si="56"/>
        <v>3.6461640941984101</v>
      </c>
      <c r="V264" s="34">
        <f>S264/10000</f>
        <v>9.0583047730323862</v>
      </c>
    </row>
    <row r="265" spans="1:24" x14ac:dyDescent="0.3">
      <c r="A265" s="38" t="s">
        <v>13</v>
      </c>
      <c r="B265" s="38" t="s">
        <v>77</v>
      </c>
      <c r="C265" s="38" t="s">
        <v>100</v>
      </c>
      <c r="D265" s="38">
        <v>3</v>
      </c>
      <c r="E265" s="35" t="s">
        <v>169</v>
      </c>
      <c r="F265" s="18" t="s">
        <v>127</v>
      </c>
      <c r="G265" s="3">
        <v>2</v>
      </c>
      <c r="H265" s="8">
        <v>39573.470499999996</v>
      </c>
      <c r="I265" s="8">
        <v>28812.085499999997</v>
      </c>
      <c r="J265" s="8">
        <v>74700.255499999999</v>
      </c>
      <c r="K265" s="14"/>
      <c r="L265" s="12"/>
      <c r="M265" s="12"/>
      <c r="N265" s="12"/>
      <c r="O265" s="34"/>
      <c r="P265" s="5">
        <f>AVERAGE(H265:O265)</f>
        <v>47695.270500000006</v>
      </c>
      <c r="Q265" s="5">
        <f>_xlfn.STDEV.P(H265:O265)</f>
        <v>19594.280847860064</v>
      </c>
      <c r="R265" s="5">
        <f>Q265/SQRT(COUNT(H265:O265))</f>
        <v>11312.763322089137</v>
      </c>
      <c r="S265" s="34">
        <f t="shared" si="55"/>
        <v>48678.820574949554</v>
      </c>
      <c r="T265" s="5">
        <f t="shared" si="56"/>
        <v>4.7695270500000007</v>
      </c>
      <c r="U265" s="5">
        <f t="shared" si="56"/>
        <v>1.9594280847860064</v>
      </c>
      <c r="V265" s="34">
        <f>S265/10000</f>
        <v>4.8678820574949553</v>
      </c>
    </row>
    <row r="266" spans="1:24" x14ac:dyDescent="0.3">
      <c r="A266" s="38" t="s">
        <v>13</v>
      </c>
      <c r="B266" s="38" t="s">
        <v>77</v>
      </c>
      <c r="C266" s="38" t="s">
        <v>100</v>
      </c>
      <c r="D266" s="38">
        <v>3</v>
      </c>
      <c r="E266" s="35" t="s">
        <v>169</v>
      </c>
      <c r="F266" s="18" t="s">
        <v>127</v>
      </c>
      <c r="G266" s="3">
        <v>3</v>
      </c>
      <c r="H266" s="8"/>
      <c r="I266" s="8"/>
      <c r="J266" s="8"/>
      <c r="K266" s="14"/>
      <c r="L266" s="12"/>
      <c r="M266" s="12"/>
      <c r="N266" s="12"/>
      <c r="O266" s="34"/>
      <c r="P266" s="5"/>
      <c r="Q266" s="5"/>
      <c r="R266" s="5"/>
      <c r="S266" s="34"/>
      <c r="T266" s="5"/>
      <c r="U266" s="5"/>
      <c r="V266" s="34"/>
    </row>
    <row r="267" spans="1:24" x14ac:dyDescent="0.3">
      <c r="A267" s="38" t="s">
        <v>13</v>
      </c>
      <c r="B267" s="38" t="s">
        <v>77</v>
      </c>
      <c r="C267" s="38" t="s">
        <v>100</v>
      </c>
      <c r="D267" s="38">
        <v>3</v>
      </c>
      <c r="E267" s="35" t="s">
        <v>169</v>
      </c>
      <c r="F267" s="18" t="s">
        <v>127</v>
      </c>
      <c r="G267" s="3">
        <v>4</v>
      </c>
      <c r="H267" s="8">
        <v>652363.28049999999</v>
      </c>
      <c r="I267" s="8">
        <v>579267.08050000004</v>
      </c>
      <c r="J267" s="8">
        <v>534597.18050000002</v>
      </c>
      <c r="K267" s="14"/>
      <c r="L267" s="12"/>
      <c r="M267" s="12"/>
      <c r="N267" s="12"/>
      <c r="O267" s="34"/>
      <c r="P267" s="5">
        <f>AVERAGE(H267:O267)</f>
        <v>588742.51383333339</v>
      </c>
      <c r="Q267" s="5">
        <f>_xlfn.STDEV.P(H267:O267)</f>
        <v>48542.431301170807</v>
      </c>
      <c r="R267" s="5">
        <f>Q267/SQRT(COUNT(H267:O267))</f>
        <v>28025.985778849881</v>
      </c>
      <c r="S267" s="34">
        <f t="shared" si="55"/>
        <v>120595.81680639104</v>
      </c>
      <c r="T267" s="5">
        <f t="shared" ref="T267:U269" si="57">P267/10000</f>
        <v>58.874251383333338</v>
      </c>
      <c r="U267" s="5">
        <f t="shared" si="57"/>
        <v>4.854243130117081</v>
      </c>
      <c r="V267" s="34">
        <f>S267/10000</f>
        <v>12.059581680639104</v>
      </c>
      <c r="W267" s="6"/>
      <c r="X267" s="6"/>
    </row>
    <row r="268" spans="1:24" x14ac:dyDescent="0.3">
      <c r="A268" s="38" t="s">
        <v>14</v>
      </c>
      <c r="B268" s="38" t="s">
        <v>79</v>
      </c>
      <c r="C268" s="38" t="s">
        <v>99</v>
      </c>
      <c r="D268" s="38">
        <v>3</v>
      </c>
      <c r="E268" s="35" t="s">
        <v>169</v>
      </c>
      <c r="F268" s="18" t="s">
        <v>128</v>
      </c>
      <c r="G268" s="3">
        <v>0</v>
      </c>
      <c r="H268" s="8">
        <v>111929.97</v>
      </c>
      <c r="I268" s="8">
        <v>110901.98000000001</v>
      </c>
      <c r="J268" s="8">
        <v>79215.7</v>
      </c>
      <c r="K268" s="8">
        <v>97719.51999999999</v>
      </c>
      <c r="L268" s="8">
        <v>116525.69</v>
      </c>
      <c r="M268" s="8">
        <v>91551.579999999987</v>
      </c>
      <c r="N268" s="12"/>
      <c r="O268" s="34"/>
      <c r="P268" s="5">
        <f>AVERAGE(H268:O268)</f>
        <v>101307.40666666668</v>
      </c>
      <c r="Q268" s="5">
        <f>_xlfn.STDEV.P(H268:O268)</f>
        <v>13118.583669499247</v>
      </c>
      <c r="R268" s="5">
        <f>Q268/SQRT(COUNT(H268:O268))</f>
        <v>5355.6393563802185</v>
      </c>
      <c r="S268" s="34">
        <f>R268*2.571</f>
        <v>13769.348785253542</v>
      </c>
      <c r="T268" s="5">
        <f t="shared" si="57"/>
        <v>10.130740666666668</v>
      </c>
      <c r="U268" s="5">
        <f t="shared" si="57"/>
        <v>1.3118583669499246</v>
      </c>
      <c r="V268" s="34">
        <f>S268/10000</f>
        <v>1.3769348785253541</v>
      </c>
      <c r="W268" s="6"/>
      <c r="X268" s="6"/>
    </row>
    <row r="269" spans="1:24" x14ac:dyDescent="0.3">
      <c r="A269" s="38" t="s">
        <v>14</v>
      </c>
      <c r="B269" s="38" t="s">
        <v>79</v>
      </c>
      <c r="C269" s="38" t="s">
        <v>99</v>
      </c>
      <c r="D269" s="38">
        <v>3</v>
      </c>
      <c r="E269" s="35" t="s">
        <v>169</v>
      </c>
      <c r="F269" s="18" t="s">
        <v>128</v>
      </c>
      <c r="G269" s="3">
        <v>1</v>
      </c>
      <c r="H269" s="8">
        <v>28481.369999999995</v>
      </c>
      <c r="I269" s="8">
        <v>14210.449999999999</v>
      </c>
      <c r="J269" s="8">
        <v>8647.2099999999991</v>
      </c>
      <c r="K269" s="8">
        <v>-2902.5599999999995</v>
      </c>
      <c r="L269" s="8">
        <v>2721.15</v>
      </c>
      <c r="M269" s="8">
        <v>7861.1</v>
      </c>
      <c r="N269" s="12"/>
      <c r="O269" s="34"/>
      <c r="P269" s="5">
        <f>AVERAGE(H269:O269)</f>
        <v>9836.4533333333329</v>
      </c>
      <c r="Q269" s="5">
        <f>_xlfn.STDEV.P(H269:O269)</f>
        <v>9874.1336082086473</v>
      </c>
      <c r="R269" s="5">
        <f>Q269/SQRT(COUNT(H269:O269))</f>
        <v>4031.098165362956</v>
      </c>
      <c r="S269" s="34">
        <f t="shared" ref="S269:S285" si="58">R269*2.571</f>
        <v>10363.95338314816</v>
      </c>
      <c r="T269" s="5">
        <f t="shared" si="57"/>
        <v>0.98364533333333326</v>
      </c>
      <c r="U269" s="5">
        <f t="shared" si="57"/>
        <v>0.98741336082086473</v>
      </c>
      <c r="V269" s="34">
        <f>S269/10000</f>
        <v>1.0363953383148161</v>
      </c>
      <c r="W269" s="6"/>
      <c r="X269" s="6"/>
    </row>
    <row r="270" spans="1:24" x14ac:dyDescent="0.3">
      <c r="A270" s="38" t="s">
        <v>14</v>
      </c>
      <c r="B270" s="38" t="s">
        <v>79</v>
      </c>
      <c r="C270" s="38" t="s">
        <v>99</v>
      </c>
      <c r="D270" s="38">
        <v>3</v>
      </c>
      <c r="E270" s="35" t="s">
        <v>169</v>
      </c>
      <c r="F270" s="18" t="s">
        <v>128</v>
      </c>
      <c r="G270" s="3">
        <v>2</v>
      </c>
      <c r="H270" s="8"/>
      <c r="I270" s="8"/>
      <c r="J270" s="8"/>
      <c r="K270" s="8"/>
      <c r="L270" s="8"/>
      <c r="M270" s="8"/>
      <c r="N270" s="12"/>
      <c r="O270" s="34"/>
      <c r="P270" s="5"/>
      <c r="Q270" s="5"/>
      <c r="R270" s="5"/>
      <c r="S270" s="34"/>
      <c r="T270" s="5"/>
      <c r="U270" s="5"/>
      <c r="V270" s="34"/>
      <c r="W270" s="6"/>
      <c r="X270" s="6"/>
    </row>
    <row r="271" spans="1:24" x14ac:dyDescent="0.3">
      <c r="A271" s="38" t="s">
        <v>14</v>
      </c>
      <c r="B271" s="38" t="s">
        <v>79</v>
      </c>
      <c r="C271" s="38" t="s">
        <v>99</v>
      </c>
      <c r="D271" s="38">
        <v>3</v>
      </c>
      <c r="E271" s="35" t="s">
        <v>169</v>
      </c>
      <c r="F271" s="18" t="s">
        <v>128</v>
      </c>
      <c r="G271" s="3">
        <v>3</v>
      </c>
      <c r="H271" s="8">
        <v>98989.39</v>
      </c>
      <c r="I271" s="8">
        <v>117856.03</v>
      </c>
      <c r="J271" s="8">
        <v>110962.44999999998</v>
      </c>
      <c r="K271" s="8">
        <v>118037.43999999999</v>
      </c>
      <c r="L271" s="8">
        <v>136662.19999999998</v>
      </c>
      <c r="M271" s="8">
        <v>121302.81999999999</v>
      </c>
      <c r="N271" s="12"/>
      <c r="O271" s="34"/>
      <c r="P271" s="5">
        <f>AVERAGE(H271:O271)</f>
        <v>117301.72166666666</v>
      </c>
      <c r="Q271" s="5">
        <f>_xlfn.STDEV.P(H271:O271)</f>
        <v>11307.912456157141</v>
      </c>
      <c r="R271" s="5">
        <f>Q271/SQRT(COUNT(H271:O271))</f>
        <v>4616.435928941175</v>
      </c>
      <c r="S271" s="34">
        <f t="shared" si="58"/>
        <v>11868.856773307762</v>
      </c>
      <c r="T271" s="5">
        <f t="shared" ref="T271:U275" si="59">P271/10000</f>
        <v>11.730172166666666</v>
      </c>
      <c r="U271" s="5">
        <f t="shared" si="59"/>
        <v>1.1307912456157141</v>
      </c>
      <c r="V271" s="34">
        <f>S271/10000</f>
        <v>1.1868856773307761</v>
      </c>
      <c r="W271" s="6"/>
      <c r="X271" s="6"/>
    </row>
    <row r="272" spans="1:24" x14ac:dyDescent="0.3">
      <c r="A272" s="38" t="s">
        <v>14</v>
      </c>
      <c r="B272" s="38" t="s">
        <v>79</v>
      </c>
      <c r="C272" s="38" t="s">
        <v>99</v>
      </c>
      <c r="D272" s="38">
        <v>3</v>
      </c>
      <c r="E272" s="35" t="s">
        <v>169</v>
      </c>
      <c r="F272" s="18" t="s">
        <v>128</v>
      </c>
      <c r="G272" s="3">
        <v>4</v>
      </c>
      <c r="H272" s="8">
        <v>242666.11</v>
      </c>
      <c r="I272" s="8">
        <v>299568.38</v>
      </c>
      <c r="J272" s="8">
        <v>299447.44</v>
      </c>
      <c r="K272" s="8">
        <v>231055.87</v>
      </c>
      <c r="L272" s="8">
        <v>312327.55</v>
      </c>
      <c r="M272" s="8">
        <v>357619.57999999996</v>
      </c>
      <c r="N272" s="12"/>
      <c r="O272" s="34"/>
      <c r="P272" s="5">
        <f>AVERAGE(H272:O272)</f>
        <v>290447.48833333328</v>
      </c>
      <c r="Q272" s="5">
        <f>_xlfn.STDEV.P(H272:O272)</f>
        <v>42750.129114610441</v>
      </c>
      <c r="R272" s="5">
        <f>Q272/SQRT(COUNT(H272:O272))</f>
        <v>17452.667128149133</v>
      </c>
      <c r="S272" s="34">
        <f t="shared" si="58"/>
        <v>44870.807186471422</v>
      </c>
      <c r="T272" s="5">
        <f t="shared" si="59"/>
        <v>29.04474883333333</v>
      </c>
      <c r="U272" s="5">
        <f t="shared" si="59"/>
        <v>4.2750129114610438</v>
      </c>
      <c r="V272" s="34">
        <f>S272/10000</f>
        <v>4.4870807186471424</v>
      </c>
      <c r="W272" s="6"/>
      <c r="X272" s="6"/>
    </row>
    <row r="273" spans="1:24" x14ac:dyDescent="0.3">
      <c r="A273" s="38" t="s">
        <v>14</v>
      </c>
      <c r="B273" s="38" t="s">
        <v>79</v>
      </c>
      <c r="C273" s="38" t="s">
        <v>99</v>
      </c>
      <c r="D273" s="38">
        <v>3</v>
      </c>
      <c r="E273" s="35" t="s">
        <v>169</v>
      </c>
      <c r="F273" s="18" t="s">
        <v>128</v>
      </c>
      <c r="G273" s="3">
        <v>5</v>
      </c>
      <c r="H273" s="8">
        <v>398436.82999999996</v>
      </c>
      <c r="I273" s="8">
        <v>409321.42999999993</v>
      </c>
      <c r="J273" s="8">
        <v>310029.68999999994</v>
      </c>
      <c r="K273" s="8">
        <v>265402.83</v>
      </c>
      <c r="L273" s="8">
        <v>409200.49</v>
      </c>
      <c r="M273" s="8">
        <v>424922.69</v>
      </c>
      <c r="N273" s="12"/>
      <c r="O273" s="34"/>
      <c r="P273" s="5">
        <f>AVERAGE(H273:O273)</f>
        <v>369552.32666666666</v>
      </c>
      <c r="Q273" s="5">
        <f>_xlfn.STDEV.P(H273:O273)</f>
        <v>59782.678700710901</v>
      </c>
      <c r="R273" s="5">
        <f>Q273/SQRT(COUNT(H273:O273))</f>
        <v>24406.176378915625</v>
      </c>
      <c r="S273" s="34">
        <f t="shared" si="58"/>
        <v>62748.279470192072</v>
      </c>
      <c r="T273" s="5">
        <f t="shared" si="59"/>
        <v>36.955232666666667</v>
      </c>
      <c r="U273" s="5">
        <f t="shared" si="59"/>
        <v>5.9782678700710905</v>
      </c>
      <c r="V273" s="34">
        <f>S273/10000</f>
        <v>6.2748279470192072</v>
      </c>
      <c r="W273" s="6"/>
      <c r="X273" s="6"/>
    </row>
    <row r="274" spans="1:24" x14ac:dyDescent="0.3">
      <c r="A274" s="38" t="s">
        <v>14</v>
      </c>
      <c r="B274" s="38" t="s">
        <v>79</v>
      </c>
      <c r="C274" s="38" t="s">
        <v>99</v>
      </c>
      <c r="D274" s="38">
        <v>3</v>
      </c>
      <c r="E274" s="35" t="s">
        <v>168</v>
      </c>
      <c r="F274" s="18" t="s">
        <v>128</v>
      </c>
      <c r="G274" s="3">
        <v>0</v>
      </c>
      <c r="H274" s="8">
        <v>111929.97</v>
      </c>
      <c r="I274" s="8">
        <v>110901.98000000001</v>
      </c>
      <c r="J274" s="8">
        <v>79215.7</v>
      </c>
      <c r="K274" s="8">
        <v>97719.51999999999</v>
      </c>
      <c r="L274" s="8">
        <v>116525.69</v>
      </c>
      <c r="M274" s="8">
        <v>91551.579999999987</v>
      </c>
      <c r="N274" s="12"/>
      <c r="O274" s="34"/>
      <c r="P274" s="5">
        <f>AVERAGE(H274:O274)</f>
        <v>101307.40666666668</v>
      </c>
      <c r="Q274" s="5">
        <f>_xlfn.STDEV.P(H274:O274)</f>
        <v>13118.583669499247</v>
      </c>
      <c r="R274" s="5">
        <f>Q274/SQRT(COUNT(H274:O274))</f>
        <v>5355.6393563802185</v>
      </c>
      <c r="S274" s="34">
        <f t="shared" si="58"/>
        <v>13769.348785253542</v>
      </c>
      <c r="T274" s="5">
        <f t="shared" si="59"/>
        <v>10.130740666666668</v>
      </c>
      <c r="U274" s="5">
        <f t="shared" si="59"/>
        <v>1.3118583669499246</v>
      </c>
      <c r="V274" s="34">
        <f>S274/10000</f>
        <v>1.3769348785253541</v>
      </c>
      <c r="W274" s="6"/>
      <c r="X274" s="6"/>
    </row>
    <row r="275" spans="1:24" x14ac:dyDescent="0.3">
      <c r="A275" s="38" t="s">
        <v>14</v>
      </c>
      <c r="B275" s="38" t="s">
        <v>79</v>
      </c>
      <c r="C275" s="38" t="s">
        <v>99</v>
      </c>
      <c r="D275" s="38">
        <v>3</v>
      </c>
      <c r="E275" s="35" t="s">
        <v>168</v>
      </c>
      <c r="F275" s="18" t="s">
        <v>128</v>
      </c>
      <c r="G275" s="3">
        <v>1</v>
      </c>
      <c r="H275" s="8">
        <v>150570.29999999999</v>
      </c>
      <c r="I275" s="8">
        <v>206081.76</v>
      </c>
      <c r="J275" s="8">
        <v>147183.97999999998</v>
      </c>
      <c r="K275" s="8">
        <v>127289.34999999999</v>
      </c>
      <c r="L275" s="8">
        <v>120577.18</v>
      </c>
      <c r="M275" s="8">
        <v>142044.02999999997</v>
      </c>
      <c r="N275" s="12"/>
      <c r="O275" s="34"/>
      <c r="P275" s="5">
        <f>AVERAGE(H275:O275)</f>
        <v>148957.76666666669</v>
      </c>
      <c r="Q275" s="5">
        <f>_xlfn.STDEV.P(H275:O275)</f>
        <v>27663.679353733471</v>
      </c>
      <c r="R275" s="5">
        <f>Q275/SQRT(COUNT(H275:O275))</f>
        <v>11293.649804102153</v>
      </c>
      <c r="S275" s="34">
        <f t="shared" si="58"/>
        <v>29035.973646346636</v>
      </c>
      <c r="T275" s="5">
        <f t="shared" si="59"/>
        <v>14.89577666666667</v>
      </c>
      <c r="U275" s="5">
        <f t="shared" si="59"/>
        <v>2.766367935373347</v>
      </c>
      <c r="V275" s="34">
        <f>S275/10000</f>
        <v>2.9035973646346638</v>
      </c>
      <c r="W275" s="6"/>
      <c r="X275" s="6"/>
    </row>
    <row r="276" spans="1:24" x14ac:dyDescent="0.3">
      <c r="A276" s="38" t="s">
        <v>14</v>
      </c>
      <c r="B276" s="38" t="s">
        <v>79</v>
      </c>
      <c r="C276" s="38" t="s">
        <v>99</v>
      </c>
      <c r="D276" s="38">
        <v>3</v>
      </c>
      <c r="E276" s="35" t="s">
        <v>168</v>
      </c>
      <c r="F276" s="18" t="s">
        <v>128</v>
      </c>
      <c r="G276" s="3">
        <v>2</v>
      </c>
      <c r="H276" s="8"/>
      <c r="I276" s="8"/>
      <c r="J276" s="8"/>
      <c r="K276" s="8"/>
      <c r="L276" s="8"/>
      <c r="M276" s="8"/>
      <c r="N276" s="12"/>
      <c r="O276" s="34"/>
      <c r="P276" s="5"/>
      <c r="Q276" s="5"/>
      <c r="R276" s="5"/>
      <c r="S276" s="34"/>
      <c r="T276" s="5"/>
      <c r="U276" s="5"/>
      <c r="V276" s="34"/>
      <c r="W276" s="6"/>
      <c r="X276" s="6"/>
    </row>
    <row r="277" spans="1:24" x14ac:dyDescent="0.3">
      <c r="A277" s="38" t="s">
        <v>14</v>
      </c>
      <c r="B277" s="38" t="s">
        <v>79</v>
      </c>
      <c r="C277" s="38" t="s">
        <v>99</v>
      </c>
      <c r="D277" s="38">
        <v>3</v>
      </c>
      <c r="E277" s="35" t="s">
        <v>168</v>
      </c>
      <c r="F277" s="18" t="s">
        <v>128</v>
      </c>
      <c r="G277" s="3">
        <v>3</v>
      </c>
      <c r="H277" s="8">
        <v>387552.23</v>
      </c>
      <c r="I277" s="8">
        <v>536429.37</v>
      </c>
      <c r="J277" s="8">
        <v>489988.41000000003</v>
      </c>
      <c r="K277" s="8">
        <v>288139.55</v>
      </c>
      <c r="L277" s="8">
        <v>502324.29</v>
      </c>
      <c r="M277" s="8">
        <v>390031.5</v>
      </c>
      <c r="N277" s="12"/>
      <c r="O277" s="34"/>
      <c r="P277" s="5">
        <f>AVERAGE(H277:O277)</f>
        <v>432410.89166666666</v>
      </c>
      <c r="Q277" s="5">
        <f>_xlfn.STDEV.P(H277:O277)</f>
        <v>85289.145567283835</v>
      </c>
      <c r="R277" s="5">
        <f>Q277/SQRT(COUNT(H277:O277))</f>
        <v>34819.147872967187</v>
      </c>
      <c r="S277" s="34">
        <f t="shared" si="58"/>
        <v>89520.029181398641</v>
      </c>
      <c r="T277" s="5">
        <f t="shared" ref="T277:U281" si="60">P277/10000</f>
        <v>43.241089166666669</v>
      </c>
      <c r="U277" s="5">
        <f t="shared" si="60"/>
        <v>8.5289145567283828</v>
      </c>
      <c r="V277" s="34">
        <f>S277/10000</f>
        <v>8.9520029181398648</v>
      </c>
      <c r="W277" s="6"/>
      <c r="X277" s="6"/>
    </row>
    <row r="278" spans="1:24" x14ac:dyDescent="0.3">
      <c r="A278" s="38" t="s">
        <v>14</v>
      </c>
      <c r="B278" s="38" t="s">
        <v>79</v>
      </c>
      <c r="C278" s="38" t="s">
        <v>99</v>
      </c>
      <c r="D278" s="38">
        <v>3</v>
      </c>
      <c r="E278" s="35" t="s">
        <v>168</v>
      </c>
      <c r="F278" s="18" t="s">
        <v>128</v>
      </c>
      <c r="G278" s="3">
        <v>4</v>
      </c>
      <c r="H278" s="8">
        <v>511818.07999999996</v>
      </c>
      <c r="I278" s="8">
        <v>532801.16999999993</v>
      </c>
      <c r="J278" s="8">
        <v>457576.49</v>
      </c>
      <c r="K278" s="8">
        <v>359252.27</v>
      </c>
      <c r="L278" s="8">
        <v>588191.68999999994</v>
      </c>
      <c r="M278" s="8">
        <v>490714.05</v>
      </c>
      <c r="N278" s="12"/>
      <c r="O278" s="34"/>
      <c r="P278" s="5">
        <f>AVERAGE(H278:O278)</f>
        <v>490058.95833333326</v>
      </c>
      <c r="Q278" s="5">
        <f>_xlfn.STDEV.P(H278:O278)</f>
        <v>70824.099788463005</v>
      </c>
      <c r="R278" s="5">
        <f>Q278/SQRT(COUNT(H278:O278))</f>
        <v>28913.817662282068</v>
      </c>
      <c r="S278" s="34">
        <f t="shared" si="58"/>
        <v>74337.425209727196</v>
      </c>
      <c r="T278" s="5">
        <f t="shared" si="60"/>
        <v>49.005895833333327</v>
      </c>
      <c r="U278" s="5">
        <f t="shared" si="60"/>
        <v>7.0824099788463002</v>
      </c>
      <c r="V278" s="34">
        <f>S278/10000</f>
        <v>7.4337425209727197</v>
      </c>
      <c r="W278" s="6"/>
      <c r="X278" s="6"/>
    </row>
    <row r="279" spans="1:24" x14ac:dyDescent="0.3">
      <c r="A279" s="38" t="s">
        <v>14</v>
      </c>
      <c r="B279" s="38" t="s">
        <v>79</v>
      </c>
      <c r="C279" s="38" t="s">
        <v>99</v>
      </c>
      <c r="D279" s="38">
        <v>3</v>
      </c>
      <c r="E279" s="35" t="s">
        <v>168</v>
      </c>
      <c r="F279" s="18" t="s">
        <v>128</v>
      </c>
      <c r="G279" s="3">
        <v>5</v>
      </c>
      <c r="H279" s="8">
        <v>652410.82999999996</v>
      </c>
      <c r="I279" s="8">
        <v>614072.85</v>
      </c>
      <c r="J279" s="8">
        <v>537638.77</v>
      </c>
      <c r="K279" s="8">
        <v>440403.01</v>
      </c>
      <c r="L279" s="8">
        <v>614254.26</v>
      </c>
      <c r="M279" s="8">
        <v>617882.46</v>
      </c>
      <c r="N279" s="12"/>
      <c r="O279" s="34"/>
      <c r="P279" s="5">
        <f>AVERAGE(H279:O279)</f>
        <v>579443.69666666666</v>
      </c>
      <c r="Q279" s="5">
        <f>_xlfn.STDEV.P(H279:O279)</f>
        <v>71054.743092904391</v>
      </c>
      <c r="R279" s="5">
        <f>Q279/SQRT(COUNT(H279:O279))</f>
        <v>29007.9773970272</v>
      </c>
      <c r="S279" s="34">
        <f t="shared" si="58"/>
        <v>74579.50988775694</v>
      </c>
      <c r="T279" s="5">
        <f t="shared" si="60"/>
        <v>57.944369666666667</v>
      </c>
      <c r="U279" s="5">
        <f t="shared" si="60"/>
        <v>7.1054743092904395</v>
      </c>
      <c r="V279" s="34">
        <f>S279/10000</f>
        <v>7.4579509887756936</v>
      </c>
      <c r="W279" s="6"/>
      <c r="X279" s="6"/>
    </row>
    <row r="280" spans="1:24" x14ac:dyDescent="0.3">
      <c r="A280" s="38" t="s">
        <v>14</v>
      </c>
      <c r="B280" s="38" t="s">
        <v>79</v>
      </c>
      <c r="C280" s="38" t="s">
        <v>99</v>
      </c>
      <c r="D280" s="38">
        <v>3</v>
      </c>
      <c r="E280" s="38"/>
      <c r="F280" s="42" t="s">
        <v>40</v>
      </c>
      <c r="G280" s="3">
        <v>0</v>
      </c>
      <c r="H280" s="12">
        <f>H274-H268</f>
        <v>0</v>
      </c>
      <c r="I280" s="12">
        <f t="shared" ref="H280:M281" si="61">I274-I268</f>
        <v>0</v>
      </c>
      <c r="J280" s="12">
        <f t="shared" si="61"/>
        <v>0</v>
      </c>
      <c r="K280" s="12">
        <f t="shared" si="61"/>
        <v>0</v>
      </c>
      <c r="L280" s="12">
        <f t="shared" si="61"/>
        <v>0</v>
      </c>
      <c r="M280" s="12">
        <f t="shared" si="61"/>
        <v>0</v>
      </c>
      <c r="N280" s="12"/>
      <c r="O280" s="34"/>
      <c r="P280" s="5"/>
      <c r="Q280" s="5"/>
      <c r="R280" s="5"/>
      <c r="S280" s="34"/>
      <c r="T280" s="5"/>
      <c r="U280" s="5"/>
      <c r="V280" s="34"/>
      <c r="W280" s="6"/>
      <c r="X280" s="6"/>
    </row>
    <row r="281" spans="1:24" x14ac:dyDescent="0.3">
      <c r="A281" s="38" t="s">
        <v>14</v>
      </c>
      <c r="B281" s="38" t="s">
        <v>79</v>
      </c>
      <c r="C281" s="38" t="s">
        <v>99</v>
      </c>
      <c r="D281" s="38">
        <v>3</v>
      </c>
      <c r="E281" s="38"/>
      <c r="F281" s="42" t="s">
        <v>40</v>
      </c>
      <c r="G281" s="3">
        <v>1</v>
      </c>
      <c r="H281" s="12">
        <f t="shared" si="61"/>
        <v>122088.93</v>
      </c>
      <c r="I281" s="12">
        <f t="shared" si="61"/>
        <v>191871.31</v>
      </c>
      <c r="J281" s="12">
        <f t="shared" si="61"/>
        <v>138536.76999999999</v>
      </c>
      <c r="K281" s="12">
        <f t="shared" si="61"/>
        <v>130191.90999999999</v>
      </c>
      <c r="L281" s="12">
        <f t="shared" si="61"/>
        <v>117856.03</v>
      </c>
      <c r="M281" s="12">
        <f t="shared" si="61"/>
        <v>134182.92999999996</v>
      </c>
      <c r="N281" s="12"/>
      <c r="O281" s="34"/>
      <c r="P281" s="5">
        <f>AVERAGE(H281:O281)</f>
        <v>139121.31333333332</v>
      </c>
      <c r="Q281" s="5">
        <f>_xlfn.STDEV.P(H281:O281)</f>
        <v>24594.511821199405</v>
      </c>
      <c r="R281" s="5">
        <f>Q281/SQRT(COUNT(H281:O281))</f>
        <v>10040.667405797929</v>
      </c>
      <c r="S281" s="34">
        <f t="shared" si="58"/>
        <v>25814.555900306477</v>
      </c>
      <c r="T281" s="5">
        <f t="shared" si="60"/>
        <v>13.912131333333333</v>
      </c>
      <c r="U281" s="5">
        <f t="shared" si="60"/>
        <v>2.4594511821199405</v>
      </c>
      <c r="V281" s="34">
        <f>S281/10000</f>
        <v>2.5814555900306475</v>
      </c>
      <c r="W281" s="6"/>
      <c r="X281" s="6"/>
    </row>
    <row r="282" spans="1:24" x14ac:dyDescent="0.3">
      <c r="A282" s="38" t="s">
        <v>14</v>
      </c>
      <c r="B282" s="38" t="s">
        <v>79</v>
      </c>
      <c r="C282" s="38" t="s">
        <v>99</v>
      </c>
      <c r="D282" s="38">
        <v>3</v>
      </c>
      <c r="E282" s="38"/>
      <c r="F282" s="42" t="s">
        <v>40</v>
      </c>
      <c r="G282" s="3">
        <v>2</v>
      </c>
      <c r="H282" s="12"/>
      <c r="I282" s="12"/>
      <c r="J282" s="12"/>
      <c r="K282" s="12"/>
      <c r="L282" s="12"/>
      <c r="M282" s="12"/>
      <c r="N282" s="12"/>
      <c r="O282" s="34"/>
      <c r="P282" s="5"/>
      <c r="Q282" s="5"/>
      <c r="R282" s="5"/>
      <c r="S282" s="34"/>
      <c r="T282" s="5"/>
      <c r="U282" s="5"/>
      <c r="V282" s="34"/>
      <c r="W282" s="6"/>
      <c r="X282" s="6"/>
    </row>
    <row r="283" spans="1:24" x14ac:dyDescent="0.3">
      <c r="A283" s="38" t="s">
        <v>14</v>
      </c>
      <c r="B283" s="38" t="s">
        <v>79</v>
      </c>
      <c r="C283" s="38" t="s">
        <v>99</v>
      </c>
      <c r="D283" s="38">
        <v>3</v>
      </c>
      <c r="E283" s="38"/>
      <c r="F283" s="42" t="s">
        <v>40</v>
      </c>
      <c r="G283" s="3">
        <v>3</v>
      </c>
      <c r="H283" s="12">
        <f t="shared" ref="H283:M285" si="62">H277-H271</f>
        <v>288562.83999999997</v>
      </c>
      <c r="I283" s="12">
        <f t="shared" si="62"/>
        <v>418573.33999999997</v>
      </c>
      <c r="J283" s="12">
        <f t="shared" si="62"/>
        <v>379025.96000000008</v>
      </c>
      <c r="K283" s="12">
        <f t="shared" si="62"/>
        <v>170102.11</v>
      </c>
      <c r="L283" s="12">
        <f t="shared" si="62"/>
        <v>365662.08999999997</v>
      </c>
      <c r="M283" s="12">
        <f t="shared" si="62"/>
        <v>268728.68</v>
      </c>
      <c r="N283" s="12"/>
      <c r="O283" s="34"/>
      <c r="P283" s="5">
        <f>AVERAGE(H283:O283)</f>
        <v>315109.17</v>
      </c>
      <c r="Q283" s="5">
        <f>_xlfn.STDEV.P(H283:O283)</f>
        <v>82894.202830246257</v>
      </c>
      <c r="R283" s="5">
        <f>Q283/SQRT(COUNT(H283:O283))</f>
        <v>33841.416594812756</v>
      </c>
      <c r="S283" s="34">
        <f t="shared" si="58"/>
        <v>87006.2820652636</v>
      </c>
      <c r="T283" s="5">
        <f t="shared" ref="T283:U287" si="63">P283/10000</f>
        <v>31.510916999999999</v>
      </c>
      <c r="U283" s="5">
        <f t="shared" si="63"/>
        <v>8.2894202830246257</v>
      </c>
      <c r="V283" s="34">
        <f>S283/10000</f>
        <v>8.7006282065263605</v>
      </c>
      <c r="W283" s="6"/>
      <c r="X283" s="6"/>
    </row>
    <row r="284" spans="1:24" x14ac:dyDescent="0.3">
      <c r="A284" s="38" t="s">
        <v>14</v>
      </c>
      <c r="B284" s="38" t="s">
        <v>79</v>
      </c>
      <c r="C284" s="38" t="s">
        <v>99</v>
      </c>
      <c r="D284" s="38">
        <v>3</v>
      </c>
      <c r="E284" s="38"/>
      <c r="F284" s="42" t="s">
        <v>40</v>
      </c>
      <c r="G284" s="3">
        <v>4</v>
      </c>
      <c r="H284" s="12">
        <f t="shared" si="62"/>
        <v>269151.96999999997</v>
      </c>
      <c r="I284" s="12">
        <f t="shared" si="62"/>
        <v>233232.78999999992</v>
      </c>
      <c r="J284" s="12">
        <f t="shared" si="62"/>
        <v>158129.04999999999</v>
      </c>
      <c r="K284" s="12">
        <f t="shared" si="62"/>
        <v>128196.40000000002</v>
      </c>
      <c r="L284" s="12">
        <f t="shared" si="62"/>
        <v>275864.13999999996</v>
      </c>
      <c r="M284" s="12">
        <f t="shared" si="62"/>
        <v>133094.47000000003</v>
      </c>
      <c r="N284" s="12"/>
      <c r="O284" s="34"/>
      <c r="P284" s="5">
        <f>AVERAGE(H284:O284)</f>
        <v>199611.46999999997</v>
      </c>
      <c r="Q284" s="5">
        <f>_xlfn.STDEV.P(H284:O284)</f>
        <v>61949.117107083192</v>
      </c>
      <c r="R284" s="5">
        <f>Q284/SQRT(COUNT(H284:O284))</f>
        <v>25290.621154712368</v>
      </c>
      <c r="S284" s="34">
        <f t="shared" si="58"/>
        <v>65022.186988765505</v>
      </c>
      <c r="T284" s="5">
        <f t="shared" si="63"/>
        <v>19.961146999999997</v>
      </c>
      <c r="U284" s="5">
        <f t="shared" si="63"/>
        <v>6.1949117107083191</v>
      </c>
      <c r="V284" s="34">
        <f>S284/10000</f>
        <v>6.5022186988765505</v>
      </c>
      <c r="W284" s="6"/>
      <c r="X284" s="6"/>
    </row>
    <row r="285" spans="1:24" x14ac:dyDescent="0.3">
      <c r="A285" s="38" t="s">
        <v>14</v>
      </c>
      <c r="B285" s="38" t="s">
        <v>79</v>
      </c>
      <c r="C285" s="38" t="s">
        <v>99</v>
      </c>
      <c r="D285" s="38">
        <v>3</v>
      </c>
      <c r="E285" s="38"/>
      <c r="F285" s="42" t="s">
        <v>40</v>
      </c>
      <c r="G285" s="3">
        <v>5</v>
      </c>
      <c r="H285" s="12">
        <f t="shared" si="62"/>
        <v>253974</v>
      </c>
      <c r="I285" s="12">
        <f t="shared" si="62"/>
        <v>204751.42000000004</v>
      </c>
      <c r="J285" s="12">
        <f t="shared" si="62"/>
        <v>227609.08000000007</v>
      </c>
      <c r="K285" s="12">
        <f t="shared" si="62"/>
        <v>175000.18</v>
      </c>
      <c r="L285" s="12">
        <f t="shared" si="62"/>
        <v>205053.77000000002</v>
      </c>
      <c r="M285" s="12">
        <f t="shared" si="62"/>
        <v>192959.76999999996</v>
      </c>
      <c r="N285" s="12"/>
      <c r="O285" s="34"/>
      <c r="P285" s="5">
        <f>AVERAGE(H285:O285)</f>
        <v>209891.37000000002</v>
      </c>
      <c r="Q285" s="5">
        <f>_xlfn.STDEV.P(H285:O285)</f>
        <v>25202.814635471306</v>
      </c>
      <c r="R285" s="5">
        <f>Q285/SQRT(COUNT(H285:O285))</f>
        <v>10289.005989808789</v>
      </c>
      <c r="S285" s="34">
        <f t="shared" si="58"/>
        <v>26453.034399798398</v>
      </c>
      <c r="T285" s="5">
        <f t="shared" si="63"/>
        <v>20.989137000000003</v>
      </c>
      <c r="U285" s="5">
        <f t="shared" si="63"/>
        <v>2.5202814635471307</v>
      </c>
      <c r="V285" s="34">
        <f>S285/10000</f>
        <v>2.6453034399798399</v>
      </c>
      <c r="W285" s="6"/>
      <c r="X285" s="6"/>
    </row>
    <row r="286" spans="1:24" x14ac:dyDescent="0.3">
      <c r="A286" s="38" t="s">
        <v>14</v>
      </c>
      <c r="B286" s="38" t="s">
        <v>77</v>
      </c>
      <c r="C286" s="38" t="s">
        <v>100</v>
      </c>
      <c r="D286" s="38">
        <v>3</v>
      </c>
      <c r="E286" s="35" t="s">
        <v>169</v>
      </c>
      <c r="F286" s="18" t="s">
        <v>128</v>
      </c>
      <c r="G286" s="3">
        <v>0</v>
      </c>
      <c r="H286" s="8">
        <v>109027.41</v>
      </c>
      <c r="I286" s="8">
        <v>148453.84999999998</v>
      </c>
      <c r="J286" s="8">
        <v>117493.20999999999</v>
      </c>
      <c r="K286" s="12"/>
      <c r="L286" s="12"/>
      <c r="M286" s="12"/>
      <c r="N286" s="12"/>
      <c r="O286" s="34"/>
      <c r="P286" s="5">
        <f>AVERAGE(H286:O286)</f>
        <v>124991.48999999999</v>
      </c>
      <c r="Q286" s="5">
        <f>_xlfn.STDEV.P(H286:O286)</f>
        <v>16946.566908712473</v>
      </c>
      <c r="R286" s="5">
        <f>Q286/SQRT(COUNT(H286:O286))</f>
        <v>9784.1049665851515</v>
      </c>
      <c r="S286" s="34">
        <f t="shared" si="55"/>
        <v>42101.003671215905</v>
      </c>
      <c r="T286" s="5">
        <f t="shared" si="63"/>
        <v>12.499148999999999</v>
      </c>
      <c r="U286" s="5">
        <f t="shared" si="63"/>
        <v>1.6946566908712473</v>
      </c>
      <c r="V286" s="34">
        <f>S286/10000</f>
        <v>4.2101003671215906</v>
      </c>
      <c r="W286" s="6"/>
      <c r="X286" s="6"/>
    </row>
    <row r="287" spans="1:24" s="6" customFormat="1" x14ac:dyDescent="0.3">
      <c r="A287" s="38" t="s">
        <v>14</v>
      </c>
      <c r="B287" s="38" t="s">
        <v>77</v>
      </c>
      <c r="C287" s="38" t="s">
        <v>100</v>
      </c>
      <c r="D287" s="38">
        <v>3</v>
      </c>
      <c r="E287" s="35" t="s">
        <v>169</v>
      </c>
      <c r="F287" s="18" t="s">
        <v>128</v>
      </c>
      <c r="G287" s="3">
        <v>1</v>
      </c>
      <c r="H287" s="8">
        <v>48073.649999999994</v>
      </c>
      <c r="I287" s="8">
        <v>107031.9</v>
      </c>
      <c r="J287" s="8">
        <v>87560.559999999983</v>
      </c>
      <c r="K287" s="12"/>
      <c r="L287" s="12"/>
      <c r="M287" s="12"/>
      <c r="N287" s="12"/>
      <c r="O287" s="34"/>
      <c r="P287" s="5">
        <f>AVERAGE(H287:O287)</f>
        <v>80888.703333333324</v>
      </c>
      <c r="Q287" s="5">
        <f>_xlfn.STDEV.P(H287:O287)</f>
        <v>24527.59078128184</v>
      </c>
      <c r="R287" s="5">
        <f>Q287/SQRT(COUNT(H287:O287))</f>
        <v>14161.011140146054</v>
      </c>
      <c r="S287" s="34">
        <f t="shared" si="55"/>
        <v>60934.830936048471</v>
      </c>
      <c r="T287" s="5">
        <f t="shared" si="63"/>
        <v>8.0888703333333325</v>
      </c>
      <c r="U287" s="5">
        <f t="shared" si="63"/>
        <v>2.4527590781281838</v>
      </c>
      <c r="V287" s="34">
        <f>S287/10000</f>
        <v>6.0934830936048474</v>
      </c>
    </row>
    <row r="288" spans="1:24" s="6" customFormat="1" x14ac:dyDescent="0.3">
      <c r="A288" s="38" t="s">
        <v>14</v>
      </c>
      <c r="B288" s="38" t="s">
        <v>77</v>
      </c>
      <c r="C288" s="38" t="s">
        <v>100</v>
      </c>
      <c r="D288" s="38">
        <v>3</v>
      </c>
      <c r="E288" s="35" t="s">
        <v>169</v>
      </c>
      <c r="F288" s="18" t="s">
        <v>128</v>
      </c>
      <c r="G288" s="3">
        <v>2</v>
      </c>
      <c r="H288" s="8"/>
      <c r="I288" s="8"/>
      <c r="J288" s="8"/>
      <c r="K288" s="12"/>
      <c r="L288" s="12"/>
      <c r="M288" s="12"/>
      <c r="N288" s="12"/>
      <c r="O288" s="34"/>
      <c r="P288" s="5"/>
      <c r="Q288" s="5"/>
      <c r="R288" s="5"/>
      <c r="S288" s="34"/>
      <c r="T288" s="5"/>
      <c r="U288" s="5"/>
      <c r="V288" s="34"/>
    </row>
    <row r="289" spans="1:24" s="6" customFormat="1" x14ac:dyDescent="0.3">
      <c r="A289" s="38" t="s">
        <v>14</v>
      </c>
      <c r="B289" s="38" t="s">
        <v>77</v>
      </c>
      <c r="C289" s="38" t="s">
        <v>100</v>
      </c>
      <c r="D289" s="38">
        <v>3</v>
      </c>
      <c r="E289" s="35" t="s">
        <v>169</v>
      </c>
      <c r="F289" s="18" t="s">
        <v>128</v>
      </c>
      <c r="G289" s="3">
        <v>3</v>
      </c>
      <c r="H289" s="8">
        <v>1394014.9099999997</v>
      </c>
      <c r="I289" s="8">
        <v>672728.75</v>
      </c>
      <c r="J289" s="8">
        <v>442277.57999999996</v>
      </c>
      <c r="K289" s="12"/>
      <c r="L289" s="12"/>
      <c r="M289" s="12"/>
      <c r="N289" s="12"/>
      <c r="O289" s="34"/>
      <c r="P289" s="5">
        <f>AVERAGE(H289:O289)</f>
        <v>836340.41333333321</v>
      </c>
      <c r="Q289" s="5">
        <f>_xlfn.STDEV.P(H289:O289)</f>
        <v>405403.14800036349</v>
      </c>
      <c r="R289" s="5">
        <f>Q289/SQRT(COUNT(H289:O289))</f>
        <v>234059.61662833157</v>
      </c>
      <c r="S289" s="34">
        <f t="shared" si="55"/>
        <v>1007158.5303517107</v>
      </c>
      <c r="T289" s="5">
        <f t="shared" ref="T289:U293" si="64">P289/10000</f>
        <v>83.634041333333315</v>
      </c>
      <c r="U289" s="5">
        <f t="shared" si="64"/>
        <v>40.540314800036349</v>
      </c>
      <c r="V289" s="34">
        <f>S289/10000</f>
        <v>100.71585303517108</v>
      </c>
    </row>
    <row r="290" spans="1:24" x14ac:dyDescent="0.3">
      <c r="A290" s="38" t="s">
        <v>14</v>
      </c>
      <c r="B290" s="38" t="s">
        <v>77</v>
      </c>
      <c r="C290" s="38" t="s">
        <v>100</v>
      </c>
      <c r="D290" s="38">
        <v>3</v>
      </c>
      <c r="E290" s="35" t="s">
        <v>169</v>
      </c>
      <c r="F290" s="18" t="s">
        <v>128</v>
      </c>
      <c r="G290" s="3">
        <v>4</v>
      </c>
      <c r="H290" s="8">
        <v>1161024</v>
      </c>
      <c r="I290" s="8">
        <v>974171.7</v>
      </c>
      <c r="J290" s="8">
        <v>681678.30999999994</v>
      </c>
      <c r="K290" s="12"/>
      <c r="L290" s="12"/>
      <c r="M290" s="12"/>
      <c r="N290" s="12"/>
      <c r="O290" s="34"/>
      <c r="P290" s="5">
        <f>AVERAGE(H290:O290)</f>
        <v>938958.00333333341</v>
      </c>
      <c r="Q290" s="5">
        <f>_xlfn.STDEV.P(H290:O290)</f>
        <v>197269.82529029049</v>
      </c>
      <c r="R290" s="5">
        <f>Q290/SQRT(COUNT(H290:O290))</f>
        <v>113893.78673433966</v>
      </c>
      <c r="S290" s="34">
        <f t="shared" si="55"/>
        <v>490084.96431786357</v>
      </c>
      <c r="T290" s="5">
        <f t="shared" si="64"/>
        <v>93.895800333333341</v>
      </c>
      <c r="U290" s="5">
        <f t="shared" si="64"/>
        <v>19.726982529029048</v>
      </c>
      <c r="V290" s="34">
        <f>S290/10000</f>
        <v>49.008496431786355</v>
      </c>
      <c r="W290" s="6"/>
      <c r="X290" s="6"/>
    </row>
    <row r="291" spans="1:24" x14ac:dyDescent="0.3">
      <c r="A291" s="38" t="s">
        <v>14</v>
      </c>
      <c r="B291" s="38" t="s">
        <v>77</v>
      </c>
      <c r="C291" s="38" t="s">
        <v>100</v>
      </c>
      <c r="D291" s="38">
        <v>3</v>
      </c>
      <c r="E291" s="35" t="s">
        <v>169</v>
      </c>
      <c r="F291" s="18" t="s">
        <v>128</v>
      </c>
      <c r="G291" s="3">
        <v>5</v>
      </c>
      <c r="H291" s="8">
        <v>1167615.23</v>
      </c>
      <c r="I291" s="8">
        <v>742692.54</v>
      </c>
      <c r="J291" s="8">
        <v>720439.58</v>
      </c>
      <c r="K291" s="12"/>
      <c r="L291" s="12"/>
      <c r="M291" s="12"/>
      <c r="N291" s="12"/>
      <c r="O291" s="34"/>
      <c r="P291" s="5">
        <f>AVERAGE(H291:O291)</f>
        <v>876915.78333333333</v>
      </c>
      <c r="Q291" s="5">
        <f>_xlfn.STDEV.P(H291:O291)</f>
        <v>205756.20651055261</v>
      </c>
      <c r="R291" s="5">
        <f>Q291/SQRT(COUNT(H291:O291))</f>
        <v>118793.40121630378</v>
      </c>
      <c r="S291" s="34">
        <f t="shared" si="55"/>
        <v>511168.00543375517</v>
      </c>
      <c r="T291" s="5">
        <f t="shared" si="64"/>
        <v>87.691578333333339</v>
      </c>
      <c r="U291" s="5">
        <f t="shared" si="64"/>
        <v>20.57562065105526</v>
      </c>
      <c r="V291" s="34">
        <f>S291/10000</f>
        <v>51.116800543375518</v>
      </c>
      <c r="W291" s="6"/>
      <c r="X291" s="6"/>
    </row>
    <row r="292" spans="1:24" s="6" customFormat="1" x14ac:dyDescent="0.3">
      <c r="A292" s="38" t="s">
        <v>14</v>
      </c>
      <c r="B292" s="38" t="s">
        <v>77</v>
      </c>
      <c r="C292" s="38" t="s">
        <v>100</v>
      </c>
      <c r="D292" s="38">
        <v>3</v>
      </c>
      <c r="E292" s="35" t="s">
        <v>168</v>
      </c>
      <c r="F292" s="18" t="s">
        <v>128</v>
      </c>
      <c r="G292" s="3">
        <v>0</v>
      </c>
      <c r="H292" s="8">
        <v>109027.41</v>
      </c>
      <c r="I292" s="8">
        <v>148453.84999999998</v>
      </c>
      <c r="J292" s="8">
        <v>117493.20999999999</v>
      </c>
      <c r="K292" s="12"/>
      <c r="L292" s="12"/>
      <c r="M292" s="12"/>
      <c r="N292" s="12"/>
      <c r="O292" s="34"/>
      <c r="P292" s="5">
        <f>AVERAGE(H292:O292)</f>
        <v>124991.48999999999</v>
      </c>
      <c r="Q292" s="5">
        <f>_xlfn.STDEV.P(H292:O292)</f>
        <v>16946.566908712473</v>
      </c>
      <c r="R292" s="5">
        <f>Q292/SQRT(COUNT(H292:O292))</f>
        <v>9784.1049665851515</v>
      </c>
      <c r="S292" s="34">
        <f t="shared" si="55"/>
        <v>42101.003671215905</v>
      </c>
      <c r="T292" s="5">
        <f t="shared" si="64"/>
        <v>12.499148999999999</v>
      </c>
      <c r="U292" s="5">
        <f t="shared" si="64"/>
        <v>1.6946566908712473</v>
      </c>
      <c r="V292" s="34">
        <f>S292/10000</f>
        <v>4.2101003671215906</v>
      </c>
    </row>
    <row r="293" spans="1:24" s="6" customFormat="1" x14ac:dyDescent="0.3">
      <c r="A293" s="38" t="s">
        <v>14</v>
      </c>
      <c r="B293" s="38" t="s">
        <v>77</v>
      </c>
      <c r="C293" s="38" t="s">
        <v>100</v>
      </c>
      <c r="D293" s="38">
        <v>3</v>
      </c>
      <c r="E293" s="35" t="s">
        <v>168</v>
      </c>
      <c r="F293" s="18" t="s">
        <v>128</v>
      </c>
      <c r="G293" s="3">
        <v>1</v>
      </c>
      <c r="H293" s="8">
        <v>333673.45999999996</v>
      </c>
      <c r="I293" s="8">
        <v>271026.53999999998</v>
      </c>
      <c r="J293" s="8">
        <v>260686.16999999998</v>
      </c>
      <c r="K293" s="12"/>
      <c r="L293" s="12"/>
      <c r="M293" s="12"/>
      <c r="N293" s="12"/>
      <c r="O293" s="34"/>
      <c r="P293" s="5">
        <f>AVERAGE(H293:O293)</f>
        <v>288462.05666666664</v>
      </c>
      <c r="Q293" s="5">
        <f>_xlfn.STDEV.P(H293:O293)</f>
        <v>32246.798874319524</v>
      </c>
      <c r="R293" s="5">
        <f>Q293/SQRT(COUNT(H293:O293))</f>
        <v>18617.698010592099</v>
      </c>
      <c r="S293" s="34">
        <f t="shared" si="55"/>
        <v>80111.954539577797</v>
      </c>
      <c r="T293" s="5">
        <f t="shared" si="64"/>
        <v>28.846205666666663</v>
      </c>
      <c r="U293" s="5">
        <f t="shared" si="64"/>
        <v>3.2246798874319524</v>
      </c>
      <c r="V293" s="34">
        <f>S293/10000</f>
        <v>8.0111954539577805</v>
      </c>
    </row>
    <row r="294" spans="1:24" s="6" customFormat="1" x14ac:dyDescent="0.3">
      <c r="A294" s="38" t="s">
        <v>14</v>
      </c>
      <c r="B294" s="38" t="s">
        <v>77</v>
      </c>
      <c r="C294" s="38" t="s">
        <v>100</v>
      </c>
      <c r="D294" s="38">
        <v>3</v>
      </c>
      <c r="E294" s="35" t="s">
        <v>168</v>
      </c>
      <c r="F294" s="18" t="s">
        <v>128</v>
      </c>
      <c r="G294" s="3">
        <v>2</v>
      </c>
      <c r="H294" s="8"/>
      <c r="I294" s="8"/>
      <c r="J294" s="8"/>
      <c r="K294" s="12"/>
      <c r="L294" s="12"/>
      <c r="M294" s="12"/>
      <c r="N294" s="12"/>
      <c r="O294" s="34"/>
      <c r="P294" s="5"/>
      <c r="Q294" s="5"/>
      <c r="R294" s="5"/>
      <c r="S294" s="34"/>
      <c r="T294" s="5"/>
      <c r="U294" s="5"/>
      <c r="V294" s="34"/>
    </row>
    <row r="295" spans="1:24" x14ac:dyDescent="0.3">
      <c r="A295" s="38" t="s">
        <v>14</v>
      </c>
      <c r="B295" s="38" t="s">
        <v>77</v>
      </c>
      <c r="C295" s="38" t="s">
        <v>100</v>
      </c>
      <c r="D295" s="38">
        <v>3</v>
      </c>
      <c r="E295" s="35" t="s">
        <v>168</v>
      </c>
      <c r="F295" s="18" t="s">
        <v>128</v>
      </c>
      <c r="G295" s="3">
        <v>3</v>
      </c>
      <c r="H295" s="8">
        <v>1005737.04</v>
      </c>
      <c r="I295" s="8">
        <v>760410.25</v>
      </c>
      <c r="J295" s="8">
        <v>945629.85999999987</v>
      </c>
      <c r="K295" s="12"/>
      <c r="L295" s="12"/>
      <c r="M295" s="12"/>
      <c r="N295" s="12"/>
      <c r="O295" s="34"/>
      <c r="P295" s="5">
        <f>AVERAGE(H295:O295)</f>
        <v>903925.71666666667</v>
      </c>
      <c r="Q295" s="5">
        <f>_xlfn.STDEV.P(H295:O295)</f>
        <v>104405.41222018916</v>
      </c>
      <c r="R295" s="5">
        <f>Q295/SQRT(COUNT(H295:O295))</f>
        <v>60278.49285018006</v>
      </c>
      <c r="S295" s="34">
        <f t="shared" si="55"/>
        <v>259378.35473432479</v>
      </c>
      <c r="T295" s="5">
        <f t="shared" ref="T295:U299" si="65">P295/10000</f>
        <v>90.392571666666669</v>
      </c>
      <c r="U295" s="5">
        <f t="shared" si="65"/>
        <v>10.440541222018917</v>
      </c>
      <c r="V295" s="34">
        <f>S295/10000</f>
        <v>25.937835473432479</v>
      </c>
      <c r="W295" s="6"/>
      <c r="X295" s="6"/>
    </row>
    <row r="296" spans="1:24" x14ac:dyDescent="0.3">
      <c r="A296" s="38" t="s">
        <v>14</v>
      </c>
      <c r="B296" s="38" t="s">
        <v>77</v>
      </c>
      <c r="C296" s="38" t="s">
        <v>100</v>
      </c>
      <c r="D296" s="38">
        <v>3</v>
      </c>
      <c r="E296" s="35" t="s">
        <v>168</v>
      </c>
      <c r="F296" s="18" t="s">
        <v>128</v>
      </c>
      <c r="G296" s="3">
        <v>4</v>
      </c>
      <c r="H296" s="8">
        <v>1430357.38</v>
      </c>
      <c r="I296" s="8">
        <v>1090576.45</v>
      </c>
      <c r="J296" s="8">
        <v>1137198.82</v>
      </c>
      <c r="K296" s="12"/>
      <c r="L296" s="12"/>
      <c r="M296" s="12"/>
      <c r="N296" s="12"/>
      <c r="O296" s="34"/>
      <c r="P296" s="5">
        <f>AVERAGE(H296:O296)</f>
        <v>1219377.55</v>
      </c>
      <c r="Q296" s="5">
        <f>_xlfn.STDEV.P(H296:O296)</f>
        <v>150394.54299990466</v>
      </c>
      <c r="R296" s="5">
        <f>Q296/SQRT(COUNT(H296:O296))</f>
        <v>86830.329885645711</v>
      </c>
      <c r="S296" s="34">
        <f t="shared" si="55"/>
        <v>373630.90949793346</v>
      </c>
      <c r="T296" s="5">
        <f t="shared" si="65"/>
        <v>121.93775500000001</v>
      </c>
      <c r="U296" s="5">
        <f t="shared" si="65"/>
        <v>15.039454299990465</v>
      </c>
      <c r="V296" s="34">
        <f>S296/10000</f>
        <v>37.363090949793346</v>
      </c>
      <c r="W296" s="6"/>
      <c r="X296" s="6"/>
    </row>
    <row r="297" spans="1:24" x14ac:dyDescent="0.3">
      <c r="A297" s="38" t="s">
        <v>14</v>
      </c>
      <c r="B297" s="38" t="s">
        <v>77</v>
      </c>
      <c r="C297" s="38" t="s">
        <v>100</v>
      </c>
      <c r="D297" s="38">
        <v>3</v>
      </c>
      <c r="E297" s="35" t="s">
        <v>168</v>
      </c>
      <c r="F297" s="18" t="s">
        <v>128</v>
      </c>
      <c r="G297" s="3">
        <v>5</v>
      </c>
      <c r="H297" s="8">
        <v>1688564.2799999998</v>
      </c>
      <c r="I297" s="8">
        <v>1322720.7799999998</v>
      </c>
      <c r="J297" s="8">
        <v>1335056.6599999999</v>
      </c>
      <c r="K297" s="12"/>
      <c r="L297" s="12"/>
      <c r="M297" s="12"/>
      <c r="N297" s="12"/>
      <c r="O297" s="34"/>
      <c r="P297" s="5">
        <f>AVERAGE(H297:O297)</f>
        <v>1448780.5733333332</v>
      </c>
      <c r="Q297" s="5">
        <f>_xlfn.STDEV.P(H297:O297)</f>
        <v>169627.46037704297</v>
      </c>
      <c r="R297" s="5">
        <f>Q297/SQRT(COUNT(H297:O297))</f>
        <v>97934.459910638339</v>
      </c>
      <c r="S297" s="34">
        <f t="shared" si="55"/>
        <v>421411.98099547677</v>
      </c>
      <c r="T297" s="5">
        <f t="shared" si="65"/>
        <v>144.87805733333332</v>
      </c>
      <c r="U297" s="5">
        <f t="shared" si="65"/>
        <v>16.962746037704296</v>
      </c>
      <c r="V297" s="34">
        <f>S297/10000</f>
        <v>42.14119809954768</v>
      </c>
      <c r="W297" s="6"/>
      <c r="X297" s="6"/>
    </row>
    <row r="298" spans="1:24" x14ac:dyDescent="0.3">
      <c r="A298" s="38" t="s">
        <v>14</v>
      </c>
      <c r="B298" s="38" t="s">
        <v>77</v>
      </c>
      <c r="C298" s="38" t="s">
        <v>100</v>
      </c>
      <c r="D298" s="38">
        <v>3</v>
      </c>
      <c r="E298" s="38"/>
      <c r="F298" s="42" t="s">
        <v>40</v>
      </c>
      <c r="G298" s="3">
        <v>0</v>
      </c>
      <c r="H298" s="12">
        <f t="shared" ref="H298:J299" si="66">H292-H286</f>
        <v>0</v>
      </c>
      <c r="I298" s="12">
        <f t="shared" si="66"/>
        <v>0</v>
      </c>
      <c r="J298" s="12">
        <f t="shared" si="66"/>
        <v>0</v>
      </c>
      <c r="K298" s="12"/>
      <c r="L298" s="12"/>
      <c r="M298" s="12"/>
      <c r="N298" s="12"/>
      <c r="O298" s="34"/>
      <c r="P298" s="5">
        <f>AVERAGE(H298:O298)</f>
        <v>0</v>
      </c>
      <c r="Q298" s="5">
        <f>_xlfn.STDEV.P(H298:O298)</f>
        <v>0</v>
      </c>
      <c r="R298" s="5">
        <f>Q298/SQRT(COUNT(H298:O298))</f>
        <v>0</v>
      </c>
      <c r="S298" s="34"/>
      <c r="T298" s="5">
        <f t="shared" si="65"/>
        <v>0</v>
      </c>
      <c r="U298" s="5">
        <f t="shared" si="65"/>
        <v>0</v>
      </c>
      <c r="V298" s="34">
        <f>S298/10000</f>
        <v>0</v>
      </c>
      <c r="W298" s="6"/>
      <c r="X298" s="6"/>
    </row>
    <row r="299" spans="1:24" x14ac:dyDescent="0.3">
      <c r="A299" s="38" t="s">
        <v>14</v>
      </c>
      <c r="B299" s="38" t="s">
        <v>77</v>
      </c>
      <c r="C299" s="38" t="s">
        <v>100</v>
      </c>
      <c r="D299" s="38">
        <v>3</v>
      </c>
      <c r="E299" s="38"/>
      <c r="F299" s="42" t="s">
        <v>40</v>
      </c>
      <c r="G299" s="3">
        <v>1</v>
      </c>
      <c r="H299" s="12">
        <f t="shared" si="66"/>
        <v>285599.80999999994</v>
      </c>
      <c r="I299" s="12">
        <f t="shared" si="66"/>
        <v>163994.63999999998</v>
      </c>
      <c r="J299" s="12">
        <f t="shared" si="66"/>
        <v>173125.61</v>
      </c>
      <c r="K299" s="12"/>
      <c r="L299" s="12"/>
      <c r="M299" s="12"/>
      <c r="N299" s="12"/>
      <c r="O299" s="34"/>
      <c r="P299" s="5">
        <f>AVERAGE(H299:O299)</f>
        <v>207573.3533333333</v>
      </c>
      <c r="Q299" s="5">
        <f>_xlfn.STDEV.P(H299:O299)</f>
        <v>55298.822219233734</v>
      </c>
      <c r="R299" s="5">
        <f>Q299/SQRT(COUNT(H299:O299))</f>
        <v>31926.789894143858</v>
      </c>
      <c r="S299" s="34">
        <f t="shared" si="55"/>
        <v>137380.97691450102</v>
      </c>
      <c r="T299" s="5">
        <f t="shared" si="65"/>
        <v>20.75733533333333</v>
      </c>
      <c r="U299" s="5">
        <f t="shared" si="65"/>
        <v>5.5298822219233736</v>
      </c>
      <c r="V299" s="34">
        <f>S299/10000</f>
        <v>13.738097691450102</v>
      </c>
      <c r="W299" s="6"/>
      <c r="X299" s="6"/>
    </row>
    <row r="300" spans="1:24" x14ac:dyDescent="0.3">
      <c r="A300" s="38" t="s">
        <v>14</v>
      </c>
      <c r="B300" s="38" t="s">
        <v>77</v>
      </c>
      <c r="C300" s="38" t="s">
        <v>100</v>
      </c>
      <c r="D300" s="38">
        <v>3</v>
      </c>
      <c r="E300" s="38"/>
      <c r="F300" s="42" t="s">
        <v>40</v>
      </c>
      <c r="G300" s="3">
        <v>2</v>
      </c>
      <c r="H300" s="12"/>
      <c r="I300" s="12"/>
      <c r="J300" s="12"/>
      <c r="K300" s="12"/>
      <c r="L300" s="12"/>
      <c r="M300" s="12"/>
      <c r="N300" s="12"/>
      <c r="O300" s="34"/>
      <c r="P300" s="5"/>
      <c r="Q300" s="5"/>
      <c r="R300" s="5"/>
      <c r="S300" s="34"/>
      <c r="T300" s="5"/>
      <c r="U300" s="5"/>
      <c r="V300" s="34"/>
      <c r="W300" s="6"/>
      <c r="X300" s="6"/>
    </row>
    <row r="301" spans="1:24" x14ac:dyDescent="0.3">
      <c r="A301" s="38" t="s">
        <v>14</v>
      </c>
      <c r="B301" s="38" t="s">
        <v>77</v>
      </c>
      <c r="C301" s="38" t="s">
        <v>100</v>
      </c>
      <c r="D301" s="38">
        <v>3</v>
      </c>
      <c r="E301" s="38"/>
      <c r="F301" s="42" t="s">
        <v>40</v>
      </c>
      <c r="G301" s="3">
        <v>3</v>
      </c>
      <c r="H301" s="44">
        <v>0</v>
      </c>
      <c r="I301" s="12">
        <f t="shared" ref="I301:J303" si="67">I295-I289</f>
        <v>87681.5</v>
      </c>
      <c r="J301" s="12">
        <f t="shared" si="67"/>
        <v>503352.27999999991</v>
      </c>
      <c r="K301" s="12"/>
      <c r="L301" s="12"/>
      <c r="M301" s="12"/>
      <c r="N301" s="12"/>
      <c r="O301" s="34"/>
      <c r="P301" s="5">
        <f t="shared" ref="P301:P332" si="68">AVERAGE(H301:O301)</f>
        <v>197011.25999999998</v>
      </c>
      <c r="Q301" s="5">
        <f t="shared" ref="Q301:Q332" si="69">_xlfn.STDEV.P(H301:O301)</f>
        <v>219553.52690030247</v>
      </c>
      <c r="R301" s="5">
        <f t="shared" ref="R301:R332" si="70">Q301/SQRT(COUNT(H301:O301))</f>
        <v>126759.28785742138</v>
      </c>
      <c r="S301" s="34">
        <f t="shared" si="55"/>
        <v>545445.2156504842</v>
      </c>
      <c r="T301" s="5">
        <f t="shared" ref="T301:T332" si="71">P301/10000</f>
        <v>19.701125999999999</v>
      </c>
      <c r="U301" s="5">
        <f t="shared" ref="U301:U332" si="72">Q301/10000</f>
        <v>21.955352690030246</v>
      </c>
      <c r="V301" s="34">
        <f t="shared" ref="V301:V332" si="73">S301/10000</f>
        <v>54.54452156504842</v>
      </c>
      <c r="W301" s="6"/>
      <c r="X301" s="6"/>
    </row>
    <row r="302" spans="1:24" x14ac:dyDescent="0.3">
      <c r="A302" s="38" t="s">
        <v>14</v>
      </c>
      <c r="B302" s="38" t="s">
        <v>77</v>
      </c>
      <c r="C302" s="38" t="s">
        <v>100</v>
      </c>
      <c r="D302" s="38">
        <v>3</v>
      </c>
      <c r="E302" s="38"/>
      <c r="F302" s="42" t="s">
        <v>40</v>
      </c>
      <c r="G302" s="3">
        <v>4</v>
      </c>
      <c r="H302" s="12">
        <f>H296-H290</f>
        <v>269333.37999999989</v>
      </c>
      <c r="I302" s="12">
        <f t="shared" si="67"/>
        <v>116404.75</v>
      </c>
      <c r="J302" s="12">
        <f t="shared" si="67"/>
        <v>455520.51000000013</v>
      </c>
      <c r="K302" s="12"/>
      <c r="L302" s="12"/>
      <c r="M302" s="12"/>
      <c r="N302" s="12"/>
      <c r="O302" s="34"/>
      <c r="P302" s="5">
        <f t="shared" si="68"/>
        <v>280419.54666666669</v>
      </c>
      <c r="Q302" s="5">
        <f t="shared" si="69"/>
        <v>138665.18906732442</v>
      </c>
      <c r="R302" s="5">
        <f t="shared" si="70"/>
        <v>80058.384235250109</v>
      </c>
      <c r="S302" s="34">
        <f t="shared" si="55"/>
        <v>344491.22736428119</v>
      </c>
      <c r="T302" s="5">
        <f t="shared" si="71"/>
        <v>28.041954666666669</v>
      </c>
      <c r="U302" s="5">
        <f t="shared" si="72"/>
        <v>13.866518906732441</v>
      </c>
      <c r="V302" s="34">
        <f t="shared" si="73"/>
        <v>34.449122736428116</v>
      </c>
      <c r="W302" s="6"/>
      <c r="X302" s="6"/>
    </row>
    <row r="303" spans="1:24" x14ac:dyDescent="0.3">
      <c r="A303" s="38" t="s">
        <v>14</v>
      </c>
      <c r="B303" s="38" t="s">
        <v>77</v>
      </c>
      <c r="C303" s="38" t="s">
        <v>100</v>
      </c>
      <c r="D303" s="38">
        <v>3</v>
      </c>
      <c r="E303" s="38"/>
      <c r="F303" s="42" t="s">
        <v>40</v>
      </c>
      <c r="G303" s="3">
        <v>5</v>
      </c>
      <c r="H303" s="12">
        <f>H297-H291</f>
        <v>520949.04999999981</v>
      </c>
      <c r="I303" s="12">
        <f t="shared" si="67"/>
        <v>580028.23999999976</v>
      </c>
      <c r="J303" s="12">
        <f t="shared" si="67"/>
        <v>614617.07999999996</v>
      </c>
      <c r="K303" s="12"/>
      <c r="L303" s="12"/>
      <c r="M303" s="12"/>
      <c r="N303" s="12"/>
      <c r="O303" s="34"/>
      <c r="P303" s="5">
        <f t="shared" si="68"/>
        <v>571864.78999999992</v>
      </c>
      <c r="Q303" s="5">
        <f t="shared" si="69"/>
        <v>38673.04313469617</v>
      </c>
      <c r="R303" s="5">
        <f t="shared" si="70"/>
        <v>22327.891864198846</v>
      </c>
      <c r="S303" s="34">
        <f t="shared" si="55"/>
        <v>96076.918691647632</v>
      </c>
      <c r="T303" s="5">
        <f t="shared" si="71"/>
        <v>57.186478999999991</v>
      </c>
      <c r="U303" s="5">
        <f t="shared" si="72"/>
        <v>3.8673043134696172</v>
      </c>
      <c r="V303" s="34">
        <f t="shared" si="73"/>
        <v>9.6076918691647624</v>
      </c>
      <c r="W303" s="6"/>
      <c r="X303" s="6"/>
    </row>
    <row r="304" spans="1:24" x14ac:dyDescent="0.3">
      <c r="A304" s="38" t="s">
        <v>15</v>
      </c>
      <c r="B304" s="38" t="s">
        <v>79</v>
      </c>
      <c r="C304" s="38" t="s">
        <v>99</v>
      </c>
      <c r="D304" s="38">
        <v>3</v>
      </c>
      <c r="E304" s="35" t="s">
        <v>169</v>
      </c>
      <c r="F304" s="18" t="s">
        <v>129</v>
      </c>
      <c r="G304" s="3">
        <v>0</v>
      </c>
      <c r="H304" s="8">
        <v>117542.75049999999</v>
      </c>
      <c r="I304" s="8">
        <v>98050.430500000002</v>
      </c>
      <c r="J304" s="8">
        <v>96223.025500000003</v>
      </c>
      <c r="K304" s="12"/>
      <c r="L304" s="12"/>
      <c r="M304" s="12"/>
      <c r="N304" s="12"/>
      <c r="O304" s="34"/>
      <c r="P304" s="5">
        <f t="shared" si="68"/>
        <v>103938.7355</v>
      </c>
      <c r="Q304" s="5">
        <f t="shared" si="69"/>
        <v>9648.3770776462679</v>
      </c>
      <c r="R304" s="5">
        <f t="shared" si="70"/>
        <v>5570.4931030220878</v>
      </c>
      <c r="S304" s="34">
        <f t="shared" si="55"/>
        <v>23969.831822304044</v>
      </c>
      <c r="T304" s="5">
        <f t="shared" si="71"/>
        <v>10.39387355</v>
      </c>
      <c r="U304" s="5">
        <f t="shared" si="72"/>
        <v>0.96483770776462674</v>
      </c>
      <c r="V304" s="34">
        <f t="shared" si="73"/>
        <v>2.3969831822304046</v>
      </c>
      <c r="W304" s="6"/>
      <c r="X304" s="6"/>
    </row>
    <row r="305" spans="1:24" x14ac:dyDescent="0.3">
      <c r="A305" s="38" t="s">
        <v>15</v>
      </c>
      <c r="B305" s="38" t="s">
        <v>79</v>
      </c>
      <c r="C305" s="38" t="s">
        <v>99</v>
      </c>
      <c r="D305" s="38">
        <v>3</v>
      </c>
      <c r="E305" s="35" t="s">
        <v>169</v>
      </c>
      <c r="F305" s="18" t="s">
        <v>129</v>
      </c>
      <c r="G305" s="3">
        <v>1</v>
      </c>
      <c r="H305" s="8">
        <v>38761.290499999996</v>
      </c>
      <c r="I305" s="8">
        <v>19268.970499999996</v>
      </c>
      <c r="J305" s="8">
        <v>12162.395499999995</v>
      </c>
      <c r="K305" s="12"/>
      <c r="L305" s="12"/>
      <c r="M305" s="12"/>
      <c r="N305" s="12"/>
      <c r="O305" s="34"/>
      <c r="P305" s="5">
        <f t="shared" si="68"/>
        <v>23397.552166666661</v>
      </c>
      <c r="Q305" s="5">
        <f t="shared" si="69"/>
        <v>11244.530336686912</v>
      </c>
      <c r="R305" s="5">
        <f t="shared" si="70"/>
        <v>6492.0326167971025</v>
      </c>
      <c r="S305" s="34">
        <f t="shared" si="55"/>
        <v>27935.216350077932</v>
      </c>
      <c r="T305" s="5">
        <f t="shared" si="71"/>
        <v>2.3397552166666662</v>
      </c>
      <c r="U305" s="5">
        <f t="shared" si="72"/>
        <v>1.1244530336686913</v>
      </c>
      <c r="V305" s="34">
        <f t="shared" si="73"/>
        <v>2.7935216350077932</v>
      </c>
      <c r="W305" s="6"/>
      <c r="X305" s="6"/>
    </row>
    <row r="306" spans="1:24" x14ac:dyDescent="0.3">
      <c r="A306" s="38" t="s">
        <v>15</v>
      </c>
      <c r="B306" s="38" t="s">
        <v>79</v>
      </c>
      <c r="C306" s="38" t="s">
        <v>99</v>
      </c>
      <c r="D306" s="38">
        <v>3</v>
      </c>
      <c r="E306" s="35" t="s">
        <v>169</v>
      </c>
      <c r="F306" s="18" t="s">
        <v>129</v>
      </c>
      <c r="G306" s="3">
        <v>2</v>
      </c>
      <c r="H306" s="8">
        <v>0</v>
      </c>
      <c r="I306" s="8">
        <v>0</v>
      </c>
      <c r="J306" s="8">
        <v>0</v>
      </c>
      <c r="K306" s="12"/>
      <c r="L306" s="12"/>
      <c r="M306" s="12"/>
      <c r="N306" s="12"/>
      <c r="O306" s="34"/>
      <c r="P306" s="5"/>
      <c r="Q306" s="5"/>
      <c r="R306" s="5"/>
      <c r="S306" s="34"/>
      <c r="T306" s="5"/>
      <c r="U306" s="5"/>
      <c r="V306" s="34"/>
      <c r="W306" s="6"/>
      <c r="X306" s="6"/>
    </row>
    <row r="307" spans="1:24" x14ac:dyDescent="0.3">
      <c r="A307" s="38" t="s">
        <v>15</v>
      </c>
      <c r="B307" s="38" t="s">
        <v>79</v>
      </c>
      <c r="C307" s="38" t="s">
        <v>99</v>
      </c>
      <c r="D307" s="38">
        <v>3</v>
      </c>
      <c r="E307" s="35" t="s">
        <v>169</v>
      </c>
      <c r="F307" s="18" t="s">
        <v>129</v>
      </c>
      <c r="G307" s="3">
        <v>3</v>
      </c>
      <c r="H307" s="8">
        <v>4852.7754999999961</v>
      </c>
      <c r="I307" s="8">
        <v>0</v>
      </c>
      <c r="J307" s="8">
        <v>16832.430499999995</v>
      </c>
      <c r="K307" s="12"/>
      <c r="L307" s="5"/>
      <c r="M307" s="5"/>
      <c r="N307" s="5"/>
      <c r="O307" s="34"/>
      <c r="P307" s="5">
        <f t="shared" si="68"/>
        <v>7228.4019999999973</v>
      </c>
      <c r="Q307" s="5">
        <f t="shared" si="69"/>
        <v>7074.1491872384304</v>
      </c>
      <c r="R307" s="5">
        <f t="shared" si="70"/>
        <v>4084.2619375396803</v>
      </c>
      <c r="S307" s="34">
        <f t="shared" si="55"/>
        <v>17574.579117233243</v>
      </c>
      <c r="T307" s="5">
        <f t="shared" si="71"/>
        <v>0.72284019999999971</v>
      </c>
      <c r="U307" s="5">
        <f t="shared" si="72"/>
        <v>0.70741491872384299</v>
      </c>
      <c r="V307" s="34">
        <f t="shared" si="73"/>
        <v>1.7574579117233242</v>
      </c>
      <c r="W307" s="6"/>
      <c r="X307" s="6"/>
    </row>
    <row r="308" spans="1:24" x14ac:dyDescent="0.3">
      <c r="A308" s="38" t="s">
        <v>15</v>
      </c>
      <c r="B308" s="38" t="s">
        <v>79</v>
      </c>
      <c r="C308" s="38" t="s">
        <v>99</v>
      </c>
      <c r="D308" s="38">
        <v>3</v>
      </c>
      <c r="E308" s="35" t="s">
        <v>169</v>
      </c>
      <c r="F308" s="18" t="s">
        <v>129</v>
      </c>
      <c r="G308" s="3">
        <v>4</v>
      </c>
      <c r="H308" s="8">
        <v>3431.4604999999956</v>
      </c>
      <c r="I308" s="8">
        <v>0</v>
      </c>
      <c r="J308" s="8">
        <v>0</v>
      </c>
      <c r="K308" s="12"/>
      <c r="L308" s="5"/>
      <c r="M308" s="5"/>
      <c r="N308" s="5"/>
      <c r="O308" s="34"/>
      <c r="P308" s="5">
        <f t="shared" si="68"/>
        <v>1143.8201666666653</v>
      </c>
      <c r="Q308" s="5">
        <f t="shared" si="69"/>
        <v>1617.6059926158521</v>
      </c>
      <c r="R308" s="5">
        <f t="shared" si="70"/>
        <v>933.92525527951409</v>
      </c>
      <c r="S308" s="34">
        <f t="shared" si="55"/>
        <v>4018.6803734677492</v>
      </c>
      <c r="T308" s="5">
        <f t="shared" si="71"/>
        <v>0.11438201666666653</v>
      </c>
      <c r="U308" s="5">
        <f t="shared" si="72"/>
        <v>0.1617605992615852</v>
      </c>
      <c r="V308" s="34">
        <f t="shared" si="73"/>
        <v>0.4018680373467749</v>
      </c>
      <c r="W308" s="6"/>
      <c r="X308" s="6"/>
    </row>
    <row r="309" spans="1:24" ht="14.25" customHeight="1" x14ac:dyDescent="0.3">
      <c r="A309" s="38" t="s">
        <v>15</v>
      </c>
      <c r="B309" s="38" t="s">
        <v>79</v>
      </c>
      <c r="C309" s="38" t="s">
        <v>99</v>
      </c>
      <c r="D309" s="38">
        <v>3</v>
      </c>
      <c r="E309" s="35" t="s">
        <v>168</v>
      </c>
      <c r="F309" s="18" t="s">
        <v>129</v>
      </c>
      <c r="G309" s="3">
        <v>0</v>
      </c>
      <c r="H309" s="8">
        <v>117542.75049999999</v>
      </c>
      <c r="I309" s="8">
        <v>98050.430500000002</v>
      </c>
      <c r="J309" s="8">
        <v>96223.025500000003</v>
      </c>
      <c r="K309" s="12"/>
      <c r="L309" s="12"/>
      <c r="M309" s="12"/>
      <c r="N309" s="12"/>
      <c r="O309" s="34"/>
      <c r="P309" s="12">
        <f t="shared" si="68"/>
        <v>103938.7355</v>
      </c>
      <c r="Q309" s="12">
        <f t="shared" si="69"/>
        <v>9648.3770776462679</v>
      </c>
      <c r="R309" s="12">
        <f t="shared" si="70"/>
        <v>5570.4931030220878</v>
      </c>
      <c r="S309" s="34">
        <f t="shared" si="55"/>
        <v>23969.831822304044</v>
      </c>
      <c r="T309" s="12">
        <f t="shared" si="71"/>
        <v>10.39387355</v>
      </c>
      <c r="U309" s="12">
        <f t="shared" si="72"/>
        <v>0.96483770776462674</v>
      </c>
      <c r="V309" s="34">
        <f t="shared" si="73"/>
        <v>2.3969831822304046</v>
      </c>
      <c r="W309" s="6"/>
      <c r="X309" s="6"/>
    </row>
    <row r="310" spans="1:24" ht="14.25" customHeight="1" x14ac:dyDescent="0.3">
      <c r="A310" s="38" t="s">
        <v>15</v>
      </c>
      <c r="B310" s="38" t="s">
        <v>79</v>
      </c>
      <c r="C310" s="38" t="s">
        <v>99</v>
      </c>
      <c r="D310" s="38">
        <v>3</v>
      </c>
      <c r="E310" s="35" t="s">
        <v>168</v>
      </c>
      <c r="F310" s="18" t="s">
        <v>129</v>
      </c>
      <c r="G310" s="3">
        <v>1</v>
      </c>
      <c r="H310" s="8">
        <v>204446.0105</v>
      </c>
      <c r="I310" s="8">
        <v>201197.2905</v>
      </c>
      <c r="J310" s="8">
        <v>184547.6005</v>
      </c>
      <c r="K310" s="12"/>
      <c r="L310" s="12"/>
      <c r="M310" s="12"/>
      <c r="N310" s="12"/>
      <c r="O310" s="34"/>
      <c r="P310" s="12">
        <f t="shared" si="68"/>
        <v>196730.30049999998</v>
      </c>
      <c r="Q310" s="12">
        <f t="shared" si="69"/>
        <v>8715.969247196017</v>
      </c>
      <c r="R310" s="12">
        <f t="shared" si="70"/>
        <v>5032.1671911171206</v>
      </c>
      <c r="S310" s="34">
        <f t="shared" si="55"/>
        <v>21653.41542337697</v>
      </c>
      <c r="T310" s="12">
        <f t="shared" si="71"/>
        <v>19.673030049999998</v>
      </c>
      <c r="U310" s="12">
        <f t="shared" si="72"/>
        <v>0.87159692471960171</v>
      </c>
      <c r="V310" s="34">
        <f t="shared" si="73"/>
        <v>2.1653415423376972</v>
      </c>
      <c r="W310" s="6"/>
      <c r="X310" s="6"/>
    </row>
    <row r="311" spans="1:24" x14ac:dyDescent="0.3">
      <c r="A311" s="38" t="s">
        <v>15</v>
      </c>
      <c r="B311" s="38" t="s">
        <v>79</v>
      </c>
      <c r="C311" s="38" t="s">
        <v>99</v>
      </c>
      <c r="D311" s="38">
        <v>3</v>
      </c>
      <c r="E311" s="35" t="s">
        <v>168</v>
      </c>
      <c r="F311" s="18" t="s">
        <v>129</v>
      </c>
      <c r="G311" s="3">
        <v>2</v>
      </c>
      <c r="H311" s="8">
        <v>169319.2255</v>
      </c>
      <c r="I311" s="8">
        <v>162212.65049999999</v>
      </c>
      <c r="J311" s="8">
        <v>250943.31550000003</v>
      </c>
      <c r="K311" s="12"/>
      <c r="L311" s="12"/>
      <c r="M311" s="12"/>
      <c r="N311" s="12"/>
      <c r="O311" s="34"/>
      <c r="P311" s="5">
        <f t="shared" si="68"/>
        <v>194158.39716666666</v>
      </c>
      <c r="Q311" s="5">
        <f t="shared" si="69"/>
        <v>40257.678891942895</v>
      </c>
      <c r="R311" s="5">
        <f t="shared" si="70"/>
        <v>23242.781745212746</v>
      </c>
      <c r="S311" s="34">
        <f t="shared" si="55"/>
        <v>100013.68984965044</v>
      </c>
      <c r="T311" s="5">
        <f t="shared" si="71"/>
        <v>19.415839716666667</v>
      </c>
      <c r="U311" s="5">
        <f t="shared" si="72"/>
        <v>4.0257678891942899</v>
      </c>
      <c r="V311" s="34">
        <f t="shared" si="73"/>
        <v>10.001368984965044</v>
      </c>
      <c r="W311" s="6"/>
      <c r="X311" s="6"/>
    </row>
    <row r="312" spans="1:24" x14ac:dyDescent="0.3">
      <c r="A312" s="38" t="s">
        <v>15</v>
      </c>
      <c r="B312" s="38" t="s">
        <v>79</v>
      </c>
      <c r="C312" s="38" t="s">
        <v>99</v>
      </c>
      <c r="D312" s="38">
        <v>3</v>
      </c>
      <c r="E312" s="35" t="s">
        <v>168</v>
      </c>
      <c r="F312" s="18" t="s">
        <v>129</v>
      </c>
      <c r="G312" s="3">
        <v>3</v>
      </c>
      <c r="H312" s="8">
        <v>139268.5655</v>
      </c>
      <c r="I312" s="8">
        <v>142314.24049999999</v>
      </c>
      <c r="J312" s="8">
        <v>111045.31049999999</v>
      </c>
      <c r="K312" s="12"/>
      <c r="L312" s="12"/>
      <c r="M312" s="12"/>
      <c r="N312" s="12"/>
      <c r="O312" s="34"/>
      <c r="P312" s="5">
        <f t="shared" si="68"/>
        <v>130876.03883333334</v>
      </c>
      <c r="Q312" s="5">
        <f t="shared" si="69"/>
        <v>14077.46127027771</v>
      </c>
      <c r="R312" s="5">
        <f t="shared" si="70"/>
        <v>8127.6260539013674</v>
      </c>
      <c r="S312" s="34">
        <f t="shared" si="55"/>
        <v>34973.174909937581</v>
      </c>
      <c r="T312" s="5">
        <f t="shared" si="71"/>
        <v>13.087603883333333</v>
      </c>
      <c r="U312" s="5">
        <f t="shared" si="72"/>
        <v>1.4077461270277711</v>
      </c>
      <c r="V312" s="34">
        <f t="shared" si="73"/>
        <v>3.4973174909937583</v>
      </c>
      <c r="W312" s="6"/>
      <c r="X312" s="6"/>
    </row>
    <row r="313" spans="1:24" x14ac:dyDescent="0.3">
      <c r="A313" s="38" t="s">
        <v>15</v>
      </c>
      <c r="B313" s="38" t="s">
        <v>79</v>
      </c>
      <c r="C313" s="38" t="s">
        <v>99</v>
      </c>
      <c r="D313" s="38">
        <v>3</v>
      </c>
      <c r="E313" s="35" t="s">
        <v>168</v>
      </c>
      <c r="F313" s="18" t="s">
        <v>129</v>
      </c>
      <c r="G313" s="3">
        <v>4</v>
      </c>
      <c r="H313" s="8">
        <v>216831.75550000003</v>
      </c>
      <c r="I313" s="8">
        <v>229217.50050000002</v>
      </c>
      <c r="J313" s="8">
        <v>140283.7905</v>
      </c>
      <c r="K313" s="12"/>
      <c r="L313" s="5"/>
      <c r="M313" s="5"/>
      <c r="N313" s="5"/>
      <c r="O313" s="34"/>
      <c r="P313" s="5">
        <f t="shared" si="68"/>
        <v>195444.34883333335</v>
      </c>
      <c r="Q313" s="5">
        <f t="shared" si="69"/>
        <v>39330.79426721565</v>
      </c>
      <c r="R313" s="5">
        <f t="shared" si="70"/>
        <v>22707.644657618748</v>
      </c>
      <c r="S313" s="34">
        <f t="shared" si="55"/>
        <v>97710.994961733479</v>
      </c>
      <c r="T313" s="5">
        <f t="shared" si="71"/>
        <v>19.544434883333334</v>
      </c>
      <c r="U313" s="5">
        <f t="shared" si="72"/>
        <v>3.933079426721565</v>
      </c>
      <c r="V313" s="34">
        <f t="shared" si="73"/>
        <v>9.7710994961733473</v>
      </c>
      <c r="W313" s="6"/>
      <c r="X313" s="6"/>
    </row>
    <row r="314" spans="1:24" x14ac:dyDescent="0.3">
      <c r="A314" s="38" t="s">
        <v>15</v>
      </c>
      <c r="B314" s="38" t="s">
        <v>79</v>
      </c>
      <c r="C314" s="38" t="s">
        <v>99</v>
      </c>
      <c r="D314" s="38">
        <v>3</v>
      </c>
      <c r="E314" s="38"/>
      <c r="F314" s="42" t="s">
        <v>40</v>
      </c>
      <c r="G314" s="3">
        <v>0</v>
      </c>
      <c r="H314" s="12">
        <f t="shared" ref="H314:J318" si="74">H309-H304</f>
        <v>0</v>
      </c>
      <c r="I314" s="12">
        <f t="shared" si="74"/>
        <v>0</v>
      </c>
      <c r="J314" s="12">
        <f t="shared" si="74"/>
        <v>0</v>
      </c>
      <c r="K314" s="12"/>
      <c r="L314" s="5"/>
      <c r="M314" s="5"/>
      <c r="N314" s="5"/>
      <c r="O314" s="34"/>
      <c r="P314" s="5"/>
      <c r="Q314" s="5"/>
      <c r="R314" s="5"/>
      <c r="S314" s="34"/>
      <c r="T314" s="5"/>
      <c r="U314" s="5"/>
      <c r="V314" s="34"/>
      <c r="W314" s="6"/>
      <c r="X314" s="6"/>
    </row>
    <row r="315" spans="1:24" x14ac:dyDescent="0.3">
      <c r="A315" s="38" t="s">
        <v>15</v>
      </c>
      <c r="B315" s="38" t="s">
        <v>79</v>
      </c>
      <c r="C315" s="38" t="s">
        <v>99</v>
      </c>
      <c r="D315" s="38">
        <v>3</v>
      </c>
      <c r="E315" s="38"/>
      <c r="F315" s="42" t="s">
        <v>40</v>
      </c>
      <c r="G315" s="3">
        <v>1</v>
      </c>
      <c r="H315" s="12">
        <f t="shared" si="74"/>
        <v>165684.72</v>
      </c>
      <c r="I315" s="12">
        <f t="shared" si="74"/>
        <v>181928.32000000001</v>
      </c>
      <c r="J315" s="12">
        <f t="shared" si="74"/>
        <v>172385.20500000002</v>
      </c>
      <c r="K315" s="12"/>
      <c r="L315" s="12"/>
      <c r="M315" s="12"/>
      <c r="N315" s="12"/>
      <c r="O315" s="34"/>
      <c r="P315" s="5">
        <f t="shared" si="68"/>
        <v>173332.74833333335</v>
      </c>
      <c r="Q315" s="5">
        <f t="shared" si="69"/>
        <v>6665.1838692521387</v>
      </c>
      <c r="R315" s="5">
        <f t="shared" si="70"/>
        <v>3848.1457011110738</v>
      </c>
      <c r="S315" s="34">
        <f t="shared" si="55"/>
        <v>16558.570951880949</v>
      </c>
      <c r="T315" s="5">
        <f t="shared" si="71"/>
        <v>17.333274833333334</v>
      </c>
      <c r="U315" s="5">
        <f t="shared" si="72"/>
        <v>0.66651838692521392</v>
      </c>
      <c r="V315" s="34">
        <f t="shared" si="73"/>
        <v>1.6558570951880949</v>
      </c>
      <c r="W315" s="6"/>
      <c r="X315" s="6"/>
    </row>
    <row r="316" spans="1:24" x14ac:dyDescent="0.3">
      <c r="A316" s="38" t="s">
        <v>15</v>
      </c>
      <c r="B316" s="38" t="s">
        <v>79</v>
      </c>
      <c r="C316" s="38" t="s">
        <v>99</v>
      </c>
      <c r="D316" s="38">
        <v>3</v>
      </c>
      <c r="E316" s="38"/>
      <c r="F316" s="42" t="s">
        <v>40</v>
      </c>
      <c r="G316" s="3">
        <v>2</v>
      </c>
      <c r="H316" s="12">
        <f t="shared" si="74"/>
        <v>169319.2255</v>
      </c>
      <c r="I316" s="12">
        <f t="shared" si="74"/>
        <v>162212.65049999999</v>
      </c>
      <c r="J316" s="12">
        <f t="shared" si="74"/>
        <v>250943.31550000003</v>
      </c>
      <c r="K316" s="12"/>
      <c r="L316" s="12"/>
      <c r="M316" s="12"/>
      <c r="N316" s="12"/>
      <c r="O316" s="34"/>
      <c r="P316" s="5">
        <f t="shared" si="68"/>
        <v>194158.39716666666</v>
      </c>
      <c r="Q316" s="5">
        <f t="shared" si="69"/>
        <v>40257.678891942895</v>
      </c>
      <c r="R316" s="5">
        <f t="shared" si="70"/>
        <v>23242.781745212746</v>
      </c>
      <c r="S316" s="34">
        <f t="shared" si="55"/>
        <v>100013.68984965044</v>
      </c>
      <c r="T316" s="5">
        <f t="shared" si="71"/>
        <v>19.415839716666667</v>
      </c>
      <c r="U316" s="5">
        <f t="shared" si="72"/>
        <v>4.0257678891942899</v>
      </c>
      <c r="V316" s="34">
        <f t="shared" si="73"/>
        <v>10.001368984965044</v>
      </c>
    </row>
    <row r="317" spans="1:24" x14ac:dyDescent="0.3">
      <c r="A317" s="38" t="s">
        <v>15</v>
      </c>
      <c r="B317" s="38" t="s">
        <v>79</v>
      </c>
      <c r="C317" s="38" t="s">
        <v>99</v>
      </c>
      <c r="D317" s="38">
        <v>3</v>
      </c>
      <c r="E317" s="38"/>
      <c r="F317" s="42" t="s">
        <v>40</v>
      </c>
      <c r="G317" s="3">
        <v>3</v>
      </c>
      <c r="H317" s="12">
        <f t="shared" si="74"/>
        <v>134415.79</v>
      </c>
      <c r="I317" s="12">
        <f t="shared" si="74"/>
        <v>142314.24049999999</v>
      </c>
      <c r="J317" s="12">
        <f t="shared" si="74"/>
        <v>94212.88</v>
      </c>
      <c r="K317" s="12"/>
      <c r="L317" s="12"/>
      <c r="M317" s="12"/>
      <c r="N317" s="12"/>
      <c r="O317" s="34"/>
      <c r="P317" s="5">
        <f t="shared" si="68"/>
        <v>123647.63683333334</v>
      </c>
      <c r="Q317" s="5">
        <f t="shared" si="69"/>
        <v>21061.814775454633</v>
      </c>
      <c r="R317" s="5">
        <f t="shared" si="70"/>
        <v>12160.044430230771</v>
      </c>
      <c r="S317" s="34">
        <f t="shared" si="55"/>
        <v>52324.671183283011</v>
      </c>
      <c r="T317" s="5">
        <f t="shared" si="71"/>
        <v>12.364763683333333</v>
      </c>
      <c r="U317" s="5">
        <f t="shared" si="72"/>
        <v>2.1061814775454635</v>
      </c>
      <c r="V317" s="34">
        <f t="shared" si="73"/>
        <v>5.2324671183283016</v>
      </c>
    </row>
    <row r="318" spans="1:24" x14ac:dyDescent="0.3">
      <c r="A318" s="38" t="s">
        <v>15</v>
      </c>
      <c r="B318" s="38" t="s">
        <v>79</v>
      </c>
      <c r="C318" s="38" t="s">
        <v>99</v>
      </c>
      <c r="D318" s="38">
        <v>3</v>
      </c>
      <c r="E318" s="38"/>
      <c r="F318" s="42" t="s">
        <v>40</v>
      </c>
      <c r="G318" s="3">
        <v>4</v>
      </c>
      <c r="H318" s="12">
        <f t="shared" si="74"/>
        <v>213400.29500000004</v>
      </c>
      <c r="I318" s="12">
        <f t="shared" si="74"/>
        <v>229217.50050000002</v>
      </c>
      <c r="J318" s="12">
        <f t="shared" si="74"/>
        <v>140283.7905</v>
      </c>
      <c r="K318" s="12"/>
      <c r="L318" s="12"/>
      <c r="M318" s="12"/>
      <c r="N318" s="12"/>
      <c r="O318" s="34"/>
      <c r="P318" s="5">
        <f t="shared" si="68"/>
        <v>194300.52866666671</v>
      </c>
      <c r="Q318" s="5">
        <f t="shared" si="69"/>
        <v>38737.59585623911</v>
      </c>
      <c r="R318" s="5">
        <f t="shared" si="70"/>
        <v>22365.161395358584</v>
      </c>
      <c r="S318" s="34">
        <f t="shared" si="55"/>
        <v>96237.289484227978</v>
      </c>
      <c r="T318" s="5">
        <f t="shared" si="71"/>
        <v>19.430052866666671</v>
      </c>
      <c r="U318" s="5">
        <f t="shared" si="72"/>
        <v>3.8737595856239109</v>
      </c>
      <c r="V318" s="34">
        <f t="shared" si="73"/>
        <v>9.6237289484227979</v>
      </c>
      <c r="W318" s="6"/>
      <c r="X318" s="6"/>
    </row>
    <row r="319" spans="1:24" x14ac:dyDescent="0.3">
      <c r="A319" s="38" t="s">
        <v>15</v>
      </c>
      <c r="B319" s="38" t="s">
        <v>77</v>
      </c>
      <c r="C319" s="38" t="s">
        <v>100</v>
      </c>
      <c r="D319" s="38">
        <v>3</v>
      </c>
      <c r="E319" s="38"/>
      <c r="F319" s="42" t="s">
        <v>40</v>
      </c>
      <c r="G319" s="3">
        <v>0</v>
      </c>
      <c r="H319" s="8">
        <v>97847.385500000004</v>
      </c>
      <c r="I319" s="8">
        <v>107390.50049999999</v>
      </c>
      <c r="J319" s="8">
        <v>79979.425499999998</v>
      </c>
      <c r="K319" s="12"/>
      <c r="L319" s="5"/>
      <c r="M319" s="5"/>
      <c r="N319" s="5"/>
      <c r="O319" s="34"/>
      <c r="P319" s="5">
        <f t="shared" si="68"/>
        <v>95072.43716666667</v>
      </c>
      <c r="Q319" s="5">
        <f t="shared" si="69"/>
        <v>11361.250279008505</v>
      </c>
      <c r="R319" s="5">
        <f t="shared" si="70"/>
        <v>6559.4209069162716</v>
      </c>
      <c r="S319" s="34">
        <f t="shared" si="55"/>
        <v>28225.188162460716</v>
      </c>
      <c r="T319" s="5">
        <f t="shared" si="71"/>
        <v>9.5072437166666663</v>
      </c>
      <c r="U319" s="5">
        <f t="shared" si="72"/>
        <v>1.1361250279008506</v>
      </c>
      <c r="V319" s="34">
        <f t="shared" si="73"/>
        <v>2.8225188162460717</v>
      </c>
      <c r="W319" s="6"/>
      <c r="X319" s="6"/>
    </row>
    <row r="320" spans="1:24" x14ac:dyDescent="0.3">
      <c r="A320" s="38" t="s">
        <v>15</v>
      </c>
      <c r="B320" s="38" t="s">
        <v>77</v>
      </c>
      <c r="C320" s="38" t="s">
        <v>100</v>
      </c>
      <c r="D320" s="38">
        <v>3</v>
      </c>
      <c r="E320" s="35" t="s">
        <v>169</v>
      </c>
      <c r="F320" s="18" t="s">
        <v>129</v>
      </c>
      <c r="G320" s="3">
        <v>1</v>
      </c>
      <c r="H320" s="8">
        <v>43025.235499999995</v>
      </c>
      <c r="I320" s="8">
        <v>17035.475499999997</v>
      </c>
      <c r="J320" s="8">
        <v>43431.325499999992</v>
      </c>
      <c r="K320" s="12"/>
      <c r="L320" s="5"/>
      <c r="M320" s="5"/>
      <c r="N320" s="5"/>
      <c r="O320" s="34"/>
      <c r="P320" s="5">
        <f t="shared" si="68"/>
        <v>34497.345499999996</v>
      </c>
      <c r="Q320" s="5">
        <f t="shared" si="69"/>
        <v>12348.519619633214</v>
      </c>
      <c r="R320" s="5">
        <f t="shared" si="70"/>
        <v>7129.4211264886117</v>
      </c>
      <c r="S320" s="34">
        <f t="shared" si="55"/>
        <v>30677.899107280497</v>
      </c>
      <c r="T320" s="5">
        <f t="shared" si="71"/>
        <v>3.4497345499999996</v>
      </c>
      <c r="U320" s="5">
        <f t="shared" si="72"/>
        <v>1.2348519619633214</v>
      </c>
      <c r="V320" s="34">
        <f t="shared" si="73"/>
        <v>3.0677899107280497</v>
      </c>
      <c r="W320" s="6"/>
      <c r="X320" s="6"/>
    </row>
    <row r="321" spans="1:24" x14ac:dyDescent="0.3">
      <c r="A321" s="38" t="s">
        <v>15</v>
      </c>
      <c r="B321" s="38" t="s">
        <v>77</v>
      </c>
      <c r="C321" s="38" t="s">
        <v>100</v>
      </c>
      <c r="D321" s="38">
        <v>3</v>
      </c>
      <c r="E321" s="35" t="s">
        <v>169</v>
      </c>
      <c r="F321" s="18" t="s">
        <v>129</v>
      </c>
      <c r="G321" s="3">
        <v>2</v>
      </c>
      <c r="H321" s="8">
        <v>3837.5504999999953</v>
      </c>
      <c r="I321" s="8">
        <v>65766.275500000003</v>
      </c>
      <c r="J321" s="8">
        <v>24751.185499999996</v>
      </c>
      <c r="K321" s="12"/>
      <c r="L321" s="12"/>
      <c r="M321" s="12"/>
      <c r="N321" s="12"/>
      <c r="O321" s="34"/>
      <c r="P321" s="12">
        <f t="shared" si="68"/>
        <v>31451.670499999997</v>
      </c>
      <c r="Q321" s="12">
        <f t="shared" si="69"/>
        <v>25722.4171940589</v>
      </c>
      <c r="R321" s="12">
        <f t="shared" si="70"/>
        <v>14850.844491197766</v>
      </c>
      <c r="S321" s="34">
        <f t="shared" si="55"/>
        <v>63903.183845623986</v>
      </c>
      <c r="T321" s="12">
        <f t="shared" si="71"/>
        <v>3.1451670499999995</v>
      </c>
      <c r="U321" s="12">
        <f t="shared" si="72"/>
        <v>2.57224171940589</v>
      </c>
      <c r="V321" s="34">
        <f t="shared" si="73"/>
        <v>6.3903183845623985</v>
      </c>
      <c r="W321" s="6"/>
      <c r="X321" s="6"/>
    </row>
    <row r="322" spans="1:24" x14ac:dyDescent="0.3">
      <c r="A322" s="38" t="s">
        <v>15</v>
      </c>
      <c r="B322" s="38" t="s">
        <v>77</v>
      </c>
      <c r="C322" s="38" t="s">
        <v>100</v>
      </c>
      <c r="D322" s="38">
        <v>3</v>
      </c>
      <c r="E322" s="35" t="s">
        <v>169</v>
      </c>
      <c r="F322" s="18" t="s">
        <v>129</v>
      </c>
      <c r="G322" s="3">
        <v>3</v>
      </c>
      <c r="H322" s="8">
        <v>288912.73050000006</v>
      </c>
      <c r="I322" s="8">
        <v>630231.37550000008</v>
      </c>
      <c r="J322" s="8">
        <v>479368.94050000003</v>
      </c>
      <c r="K322" s="12"/>
      <c r="L322" s="12"/>
      <c r="M322" s="12"/>
      <c r="N322" s="12"/>
      <c r="O322" s="34"/>
      <c r="P322" s="12">
        <f t="shared" si="68"/>
        <v>466171.01550000004</v>
      </c>
      <c r="Q322" s="12">
        <f t="shared" si="69"/>
        <v>139654.91583277265</v>
      </c>
      <c r="R322" s="12">
        <f t="shared" si="70"/>
        <v>80629.803249705816</v>
      </c>
      <c r="S322" s="34">
        <f t="shared" si="55"/>
        <v>346950.04338348412</v>
      </c>
      <c r="T322" s="12">
        <f t="shared" si="71"/>
        <v>46.617101550000001</v>
      </c>
      <c r="U322" s="12">
        <f t="shared" si="72"/>
        <v>13.965491583277265</v>
      </c>
      <c r="V322" s="34">
        <f t="shared" si="73"/>
        <v>34.695004338348411</v>
      </c>
    </row>
    <row r="323" spans="1:24" x14ac:dyDescent="0.3">
      <c r="A323" s="38" t="s">
        <v>15</v>
      </c>
      <c r="B323" s="38" t="s">
        <v>77</v>
      </c>
      <c r="C323" s="38" t="s">
        <v>100</v>
      </c>
      <c r="D323" s="38">
        <v>3</v>
      </c>
      <c r="E323" s="35" t="s">
        <v>169</v>
      </c>
      <c r="F323" s="18" t="s">
        <v>129</v>
      </c>
      <c r="G323" s="3">
        <v>4</v>
      </c>
      <c r="H323" s="8">
        <v>847895.61549999996</v>
      </c>
      <c r="I323" s="8">
        <v>1219671.0104999999</v>
      </c>
      <c r="J323" s="8">
        <v>1362411.6454999999</v>
      </c>
      <c r="K323" s="12"/>
      <c r="L323" s="12"/>
      <c r="M323" s="12"/>
      <c r="N323" s="12"/>
      <c r="O323" s="34"/>
      <c r="P323" s="5">
        <f t="shared" si="68"/>
        <v>1143326.0904999999</v>
      </c>
      <c r="Q323" s="5">
        <f t="shared" si="69"/>
        <v>216876.45698122706</v>
      </c>
      <c r="R323" s="5">
        <f t="shared" si="70"/>
        <v>125213.68081900374</v>
      </c>
      <c r="S323" s="34">
        <f t="shared" ref="S323:S386" si="75">R323*4.303</f>
        <v>538794.46856417309</v>
      </c>
      <c r="T323" s="5">
        <f t="shared" si="71"/>
        <v>114.33260904999999</v>
      </c>
      <c r="U323" s="5">
        <f t="shared" si="72"/>
        <v>21.687645698122708</v>
      </c>
      <c r="V323" s="34">
        <f t="shared" si="73"/>
        <v>53.87944685641731</v>
      </c>
    </row>
    <row r="324" spans="1:24" x14ac:dyDescent="0.3">
      <c r="A324" s="38" t="s">
        <v>15</v>
      </c>
      <c r="B324" s="38" t="s">
        <v>77</v>
      </c>
      <c r="C324" s="38" t="s">
        <v>100</v>
      </c>
      <c r="D324" s="38">
        <v>3</v>
      </c>
      <c r="E324" s="35" t="s">
        <v>168</v>
      </c>
      <c r="F324" s="18" t="s">
        <v>129</v>
      </c>
      <c r="G324" s="3">
        <v>0</v>
      </c>
      <c r="H324" s="8">
        <v>97847.385500000004</v>
      </c>
      <c r="I324" s="8">
        <v>107390.50049999999</v>
      </c>
      <c r="J324" s="8">
        <v>79979.425499999998</v>
      </c>
      <c r="K324" s="12"/>
      <c r="L324" s="12"/>
      <c r="M324" s="12"/>
      <c r="N324" s="12"/>
      <c r="O324" s="34"/>
      <c r="P324" s="5">
        <f t="shared" si="68"/>
        <v>95072.43716666667</v>
      </c>
      <c r="Q324" s="5">
        <f t="shared" si="69"/>
        <v>11361.250279008505</v>
      </c>
      <c r="R324" s="5">
        <f t="shared" si="70"/>
        <v>6559.4209069162716</v>
      </c>
      <c r="S324" s="34">
        <f t="shared" si="75"/>
        <v>28225.188162460716</v>
      </c>
      <c r="T324" s="5">
        <f t="shared" si="71"/>
        <v>9.5072437166666663</v>
      </c>
      <c r="U324" s="5">
        <f t="shared" si="72"/>
        <v>1.1361250279008506</v>
      </c>
      <c r="V324" s="34">
        <f t="shared" si="73"/>
        <v>2.8225188162460717</v>
      </c>
      <c r="W324" s="6"/>
      <c r="X324" s="6"/>
    </row>
    <row r="325" spans="1:24" x14ac:dyDescent="0.3">
      <c r="A325" s="38" t="s">
        <v>15</v>
      </c>
      <c r="B325" s="38" t="s">
        <v>77</v>
      </c>
      <c r="C325" s="38" t="s">
        <v>100</v>
      </c>
      <c r="D325" s="38">
        <v>3</v>
      </c>
      <c r="E325" s="35" t="s">
        <v>168</v>
      </c>
      <c r="F325" s="18" t="s">
        <v>129</v>
      </c>
      <c r="G325" s="3">
        <v>1</v>
      </c>
      <c r="H325" s="8">
        <v>221704.83550000004</v>
      </c>
      <c r="I325" s="8">
        <v>364851.56050000002</v>
      </c>
      <c r="J325" s="8">
        <v>382516.4755</v>
      </c>
      <c r="K325" s="12"/>
      <c r="L325" s="5"/>
      <c r="M325" s="5"/>
      <c r="N325" s="5"/>
      <c r="O325" s="34"/>
      <c r="P325" s="5">
        <f t="shared" si="68"/>
        <v>323024.29050000006</v>
      </c>
      <c r="Q325" s="5">
        <f t="shared" si="69"/>
        <v>72005.723275362121</v>
      </c>
      <c r="R325" s="5">
        <f t="shared" si="70"/>
        <v>41572.523716224023</v>
      </c>
      <c r="S325" s="34">
        <f t="shared" si="75"/>
        <v>178886.56955091195</v>
      </c>
      <c r="T325" s="5">
        <f t="shared" si="71"/>
        <v>32.302429050000008</v>
      </c>
      <c r="U325" s="5">
        <f t="shared" si="72"/>
        <v>7.2005723275362117</v>
      </c>
      <c r="V325" s="34">
        <f t="shared" si="73"/>
        <v>17.888656955091196</v>
      </c>
      <c r="W325" s="6"/>
      <c r="X325" s="6"/>
    </row>
    <row r="326" spans="1:24" x14ac:dyDescent="0.3">
      <c r="A326" s="38" t="s">
        <v>15</v>
      </c>
      <c r="B326" s="38" t="s">
        <v>77</v>
      </c>
      <c r="C326" s="38" t="s">
        <v>100</v>
      </c>
      <c r="D326" s="38">
        <v>3</v>
      </c>
      <c r="E326" s="35" t="s">
        <v>168</v>
      </c>
      <c r="F326" s="18" t="s">
        <v>129</v>
      </c>
      <c r="G326" s="3">
        <v>2</v>
      </c>
      <c r="H326" s="8">
        <v>436120.35550000001</v>
      </c>
      <c r="I326" s="8">
        <v>629825.2855</v>
      </c>
      <c r="J326" s="8">
        <v>537642.85550000006</v>
      </c>
      <c r="K326" s="12"/>
      <c r="L326" s="5"/>
      <c r="M326" s="5"/>
      <c r="N326" s="5"/>
      <c r="O326" s="34"/>
      <c r="P326" s="5">
        <f t="shared" si="68"/>
        <v>534529.49883333337</v>
      </c>
      <c r="Q326" s="5">
        <f t="shared" si="69"/>
        <v>79110.343693167495</v>
      </c>
      <c r="R326" s="5">
        <f t="shared" si="70"/>
        <v>45674.378226934066</v>
      </c>
      <c r="S326" s="34">
        <f t="shared" si="75"/>
        <v>196536.8495104973</v>
      </c>
      <c r="T326" s="5">
        <f t="shared" si="71"/>
        <v>53.452949883333339</v>
      </c>
      <c r="U326" s="5">
        <f t="shared" si="72"/>
        <v>7.9110343693167495</v>
      </c>
      <c r="V326" s="34">
        <f t="shared" si="73"/>
        <v>19.65368495104973</v>
      </c>
      <c r="W326" s="6"/>
      <c r="X326" s="6"/>
    </row>
    <row r="327" spans="1:24" x14ac:dyDescent="0.3">
      <c r="A327" s="38" t="s">
        <v>15</v>
      </c>
      <c r="B327" s="38" t="s">
        <v>77</v>
      </c>
      <c r="C327" s="38" t="s">
        <v>100</v>
      </c>
      <c r="D327" s="38">
        <v>3</v>
      </c>
      <c r="E327" s="35" t="s">
        <v>168</v>
      </c>
      <c r="F327" s="18" t="s">
        <v>129</v>
      </c>
      <c r="G327" s="3">
        <v>3</v>
      </c>
      <c r="H327" s="8">
        <v>804037.89549999998</v>
      </c>
      <c r="I327" s="8">
        <v>1149823.5304999999</v>
      </c>
      <c r="J327" s="8">
        <v>956118.60050000006</v>
      </c>
      <c r="K327" s="12"/>
      <c r="L327" s="12"/>
      <c r="M327" s="12"/>
      <c r="N327" s="12"/>
      <c r="O327" s="34"/>
      <c r="P327" s="5">
        <f t="shared" si="68"/>
        <v>969993.34216666676</v>
      </c>
      <c r="Q327" s="5">
        <f t="shared" si="69"/>
        <v>141506.9083951397</v>
      </c>
      <c r="R327" s="5">
        <f t="shared" si="70"/>
        <v>81699.051654125622</v>
      </c>
      <c r="S327" s="34">
        <f t="shared" si="75"/>
        <v>351551.01926770253</v>
      </c>
      <c r="T327" s="5">
        <f t="shared" si="71"/>
        <v>96.999334216666682</v>
      </c>
      <c r="U327" s="5">
        <f t="shared" si="72"/>
        <v>14.15069083951397</v>
      </c>
      <c r="V327" s="34">
        <f t="shared" si="73"/>
        <v>35.15510192677025</v>
      </c>
      <c r="W327" s="6"/>
      <c r="X327" s="6"/>
    </row>
    <row r="328" spans="1:24" x14ac:dyDescent="0.3">
      <c r="A328" s="38" t="s">
        <v>15</v>
      </c>
      <c r="B328" s="38" t="s">
        <v>77</v>
      </c>
      <c r="C328" s="38" t="s">
        <v>100</v>
      </c>
      <c r="D328" s="38">
        <v>3</v>
      </c>
      <c r="E328" s="35" t="s">
        <v>168</v>
      </c>
      <c r="F328" s="18" t="s">
        <v>129</v>
      </c>
      <c r="G328" s="3">
        <v>4</v>
      </c>
      <c r="H328" s="8">
        <v>1397132.3404999999</v>
      </c>
      <c r="I328" s="8">
        <v>1911851.4155000001</v>
      </c>
      <c r="J328" s="8">
        <v>1672461.3605</v>
      </c>
      <c r="K328" s="12"/>
      <c r="L328" s="5"/>
      <c r="M328" s="5"/>
      <c r="N328" s="5"/>
      <c r="O328" s="34"/>
      <c r="P328" s="5">
        <f t="shared" si="68"/>
        <v>1660481.7054999999</v>
      </c>
      <c r="Q328" s="5">
        <f t="shared" si="69"/>
        <v>210303.85262385412</v>
      </c>
      <c r="R328" s="5">
        <f t="shared" si="70"/>
        <v>121418.98592399756</v>
      </c>
      <c r="S328" s="34">
        <f t="shared" si="75"/>
        <v>522465.8964309615</v>
      </c>
      <c r="T328" s="5">
        <f t="shared" si="71"/>
        <v>166.04817054999998</v>
      </c>
      <c r="U328" s="5">
        <f t="shared" si="72"/>
        <v>21.030385262385412</v>
      </c>
      <c r="V328" s="34">
        <f t="shared" si="73"/>
        <v>52.246589643096151</v>
      </c>
    </row>
    <row r="329" spans="1:24" x14ac:dyDescent="0.3">
      <c r="A329" s="38" t="s">
        <v>15</v>
      </c>
      <c r="B329" s="38" t="s">
        <v>77</v>
      </c>
      <c r="C329" s="38" t="s">
        <v>100</v>
      </c>
      <c r="D329" s="38">
        <v>3</v>
      </c>
      <c r="E329" s="38"/>
      <c r="F329" s="42" t="s">
        <v>40</v>
      </c>
      <c r="G329" s="3">
        <v>0</v>
      </c>
      <c r="H329" s="12">
        <f t="shared" ref="H329:J333" si="76">H324-H319</f>
        <v>0</v>
      </c>
      <c r="I329" s="12">
        <f t="shared" si="76"/>
        <v>0</v>
      </c>
      <c r="J329" s="12">
        <f t="shared" si="76"/>
        <v>0</v>
      </c>
      <c r="K329" s="12"/>
      <c r="L329" s="5"/>
      <c r="M329" s="5"/>
      <c r="N329" s="5"/>
      <c r="O329" s="34"/>
      <c r="P329" s="5"/>
      <c r="Q329" s="5"/>
      <c r="R329" s="5"/>
      <c r="S329" s="34"/>
      <c r="T329" s="5"/>
      <c r="U329" s="5"/>
      <c r="V329" s="34"/>
    </row>
    <row r="330" spans="1:24" x14ac:dyDescent="0.3">
      <c r="A330" s="38" t="s">
        <v>15</v>
      </c>
      <c r="B330" s="38" t="s">
        <v>77</v>
      </c>
      <c r="C330" s="38" t="s">
        <v>100</v>
      </c>
      <c r="D330" s="38">
        <v>3</v>
      </c>
      <c r="E330" s="38"/>
      <c r="F330" s="42" t="s">
        <v>40</v>
      </c>
      <c r="G330" s="3">
        <v>1</v>
      </c>
      <c r="H330" s="12">
        <f t="shared" si="76"/>
        <v>178679.60000000003</v>
      </c>
      <c r="I330" s="12">
        <f t="shared" si="76"/>
        <v>347816.08500000002</v>
      </c>
      <c r="J330" s="12">
        <f t="shared" si="76"/>
        <v>339085.15</v>
      </c>
      <c r="K330" s="12"/>
      <c r="L330" s="12"/>
      <c r="M330" s="12"/>
      <c r="N330" s="12"/>
      <c r="O330" s="34"/>
      <c r="P330" s="12">
        <f t="shared" si="68"/>
        <v>288526.94500000001</v>
      </c>
      <c r="Q330" s="12">
        <f t="shared" si="69"/>
        <v>77755.543035658935</v>
      </c>
      <c r="R330" s="12">
        <f t="shared" si="70"/>
        <v>44892.183702623217</v>
      </c>
      <c r="S330" s="34">
        <f t="shared" si="75"/>
        <v>193171.0664723877</v>
      </c>
      <c r="T330" s="12">
        <f t="shared" si="71"/>
        <v>28.852694500000002</v>
      </c>
      <c r="U330" s="12">
        <f t="shared" si="72"/>
        <v>7.7755543035658938</v>
      </c>
      <c r="V330" s="34">
        <f t="shared" si="73"/>
        <v>19.31710664723877</v>
      </c>
      <c r="W330" s="6"/>
      <c r="X330" s="6"/>
    </row>
    <row r="331" spans="1:24" x14ac:dyDescent="0.3">
      <c r="A331" s="38" t="s">
        <v>15</v>
      </c>
      <c r="B331" s="38" t="s">
        <v>77</v>
      </c>
      <c r="C331" s="38" t="s">
        <v>100</v>
      </c>
      <c r="D331" s="38">
        <v>3</v>
      </c>
      <c r="E331" s="38"/>
      <c r="F331" s="42" t="s">
        <v>40</v>
      </c>
      <c r="G331" s="3">
        <v>2</v>
      </c>
      <c r="H331" s="12">
        <f t="shared" si="76"/>
        <v>432282.80499999999</v>
      </c>
      <c r="I331" s="12">
        <f t="shared" si="76"/>
        <v>564059.01</v>
      </c>
      <c r="J331" s="12">
        <f t="shared" si="76"/>
        <v>512891.67000000004</v>
      </c>
      <c r="K331" s="12"/>
      <c r="L331" s="12"/>
      <c r="M331" s="12"/>
      <c r="N331" s="12"/>
      <c r="O331" s="34"/>
      <c r="P331" s="12">
        <f t="shared" si="68"/>
        <v>503077.82833333331</v>
      </c>
      <c r="Q331" s="12">
        <f t="shared" si="69"/>
        <v>54243.129624831352</v>
      </c>
      <c r="R331" s="12">
        <f t="shared" si="70"/>
        <v>31317.285490584149</v>
      </c>
      <c r="S331" s="34">
        <f t="shared" si="75"/>
        <v>134758.27946598359</v>
      </c>
      <c r="T331" s="12">
        <f t="shared" si="71"/>
        <v>50.307782833333334</v>
      </c>
      <c r="U331" s="12">
        <f t="shared" si="72"/>
        <v>5.4243129624831354</v>
      </c>
      <c r="V331" s="34">
        <f t="shared" si="73"/>
        <v>13.475827946598359</v>
      </c>
      <c r="W331" s="6"/>
      <c r="X331" s="6"/>
    </row>
    <row r="332" spans="1:24" x14ac:dyDescent="0.3">
      <c r="A332" s="38" t="s">
        <v>15</v>
      </c>
      <c r="B332" s="38" t="s">
        <v>77</v>
      </c>
      <c r="C332" s="38" t="s">
        <v>100</v>
      </c>
      <c r="D332" s="38">
        <v>3</v>
      </c>
      <c r="E332" s="38"/>
      <c r="F332" s="42" t="s">
        <v>40</v>
      </c>
      <c r="G332" s="3">
        <v>3</v>
      </c>
      <c r="H332" s="12">
        <f t="shared" si="76"/>
        <v>515125.16499999992</v>
      </c>
      <c r="I332" s="12">
        <f t="shared" si="76"/>
        <v>519592.1549999998</v>
      </c>
      <c r="J332" s="12">
        <f t="shared" si="76"/>
        <v>476749.66000000003</v>
      </c>
      <c r="K332" s="12"/>
      <c r="L332" s="12"/>
      <c r="M332" s="12"/>
      <c r="N332" s="12"/>
      <c r="O332" s="34"/>
      <c r="P332" s="5">
        <f t="shared" si="68"/>
        <v>503822.3266666666</v>
      </c>
      <c r="Q332" s="5">
        <f t="shared" si="69"/>
        <v>19229.932574822917</v>
      </c>
      <c r="R332" s="5">
        <f t="shared" si="70"/>
        <v>11102.406748572364</v>
      </c>
      <c r="S332" s="34">
        <f t="shared" si="75"/>
        <v>47773.65623910688</v>
      </c>
      <c r="T332" s="5">
        <f t="shared" si="71"/>
        <v>50.38223266666666</v>
      </c>
      <c r="U332" s="5">
        <f t="shared" si="72"/>
        <v>1.9229932574822917</v>
      </c>
      <c r="V332" s="34">
        <f t="shared" si="73"/>
        <v>4.7773656239106881</v>
      </c>
      <c r="W332" s="6"/>
      <c r="X332" s="6"/>
    </row>
    <row r="333" spans="1:24" x14ac:dyDescent="0.3">
      <c r="A333" s="38" t="s">
        <v>15</v>
      </c>
      <c r="B333" s="38" t="s">
        <v>77</v>
      </c>
      <c r="C333" s="38" t="s">
        <v>100</v>
      </c>
      <c r="D333" s="38">
        <v>3</v>
      </c>
      <c r="E333" s="38"/>
      <c r="F333" s="42" t="s">
        <v>40</v>
      </c>
      <c r="G333" s="3">
        <v>4</v>
      </c>
      <c r="H333" s="12">
        <f t="shared" si="76"/>
        <v>549236.72499999998</v>
      </c>
      <c r="I333" s="12">
        <f t="shared" si="76"/>
        <v>692180.40500000026</v>
      </c>
      <c r="J333" s="12">
        <f t="shared" si="76"/>
        <v>310049.71500000008</v>
      </c>
      <c r="K333" s="12"/>
      <c r="L333" s="12"/>
      <c r="M333" s="12"/>
      <c r="N333" s="12"/>
      <c r="O333" s="34"/>
      <c r="P333" s="5">
        <f t="shared" ref="P333:P364" si="77">AVERAGE(H333:O333)</f>
        <v>517155.61500000017</v>
      </c>
      <c r="Q333" s="5">
        <f t="shared" ref="Q333:Q364" si="78">_xlfn.STDEV.P(H333:O333)</f>
        <v>157644.88420517175</v>
      </c>
      <c r="R333" s="5">
        <f t="shared" ref="R333:R364" si="79">Q333/SQRT(COUNT(H333:O333))</f>
        <v>91016.316332223301</v>
      </c>
      <c r="S333" s="34">
        <f t="shared" si="75"/>
        <v>391643.20917755686</v>
      </c>
      <c r="T333" s="5">
        <f t="shared" ref="T333:T364" si="80">P333/10000</f>
        <v>51.715561500000014</v>
      </c>
      <c r="U333" s="5">
        <f t="shared" ref="U333:U364" si="81">Q333/10000</f>
        <v>15.764488420517175</v>
      </c>
      <c r="V333" s="34">
        <f t="shared" ref="V333:V364" si="82">S333/10000</f>
        <v>39.164320917755688</v>
      </c>
      <c r="W333" s="6"/>
      <c r="X333" s="6"/>
    </row>
    <row r="334" spans="1:24" ht="15" x14ac:dyDescent="0.3">
      <c r="A334" s="38" t="s">
        <v>16</v>
      </c>
      <c r="B334" s="38" t="s">
        <v>79</v>
      </c>
      <c r="C334" s="38" t="s">
        <v>99</v>
      </c>
      <c r="D334" s="38">
        <v>3</v>
      </c>
      <c r="E334" s="35" t="s">
        <v>169</v>
      </c>
      <c r="F334" s="18" t="s">
        <v>104</v>
      </c>
      <c r="G334" s="3">
        <v>0</v>
      </c>
      <c r="H334" s="12">
        <v>117211.24799999999</v>
      </c>
      <c r="I334" s="12">
        <v>112295.73300000001</v>
      </c>
      <c r="J334" s="12">
        <v>130118.439</v>
      </c>
      <c r="K334" s="12"/>
      <c r="L334" s="5"/>
      <c r="M334" s="5"/>
      <c r="N334" s="5"/>
      <c r="O334" s="34"/>
      <c r="P334" s="5">
        <f t="shared" si="77"/>
        <v>119875.14</v>
      </c>
      <c r="Q334" s="5">
        <f t="shared" si="78"/>
        <v>7515.9586982791461</v>
      </c>
      <c r="R334" s="5">
        <f t="shared" si="79"/>
        <v>4339.3407776695749</v>
      </c>
      <c r="S334" s="34">
        <f t="shared" si="75"/>
        <v>18672.18336631218</v>
      </c>
      <c r="T334" s="5">
        <f t="shared" si="80"/>
        <v>11.987513999999999</v>
      </c>
      <c r="U334" s="5">
        <f t="shared" si="81"/>
        <v>0.7515958698279146</v>
      </c>
      <c r="V334" s="34">
        <f t="shared" si="82"/>
        <v>1.8672183366312181</v>
      </c>
    </row>
    <row r="335" spans="1:24" ht="15" x14ac:dyDescent="0.3">
      <c r="A335" s="38" t="s">
        <v>16</v>
      </c>
      <c r="B335" s="38" t="s">
        <v>79</v>
      </c>
      <c r="C335" s="38" t="s">
        <v>99</v>
      </c>
      <c r="D335" s="38">
        <v>3</v>
      </c>
      <c r="E335" s="35" t="s">
        <v>169</v>
      </c>
      <c r="F335" s="18" t="s">
        <v>104</v>
      </c>
      <c r="G335" s="3">
        <v>1</v>
      </c>
      <c r="H335" s="12">
        <v>4915.5149999999994</v>
      </c>
      <c r="I335" s="12">
        <v>4059.2640000000001</v>
      </c>
      <c r="J335" s="12">
        <v>28700.264999999999</v>
      </c>
      <c r="K335" s="12"/>
      <c r="L335" s="5"/>
      <c r="M335" s="5"/>
      <c r="N335" s="5"/>
      <c r="O335" s="34"/>
      <c r="P335" s="5">
        <f t="shared" si="77"/>
        <v>12558.347999999998</v>
      </c>
      <c r="Q335" s="5">
        <f t="shared" si="78"/>
        <v>11419.410515139478</v>
      </c>
      <c r="R335" s="5">
        <f t="shared" si="79"/>
        <v>6592.9997349026207</v>
      </c>
      <c r="S335" s="34">
        <f t="shared" si="75"/>
        <v>28369.677859285977</v>
      </c>
      <c r="T335" s="5">
        <f t="shared" si="80"/>
        <v>1.2558347999999999</v>
      </c>
      <c r="U335" s="5">
        <f t="shared" si="81"/>
        <v>1.1419410515139479</v>
      </c>
      <c r="V335" s="34">
        <f t="shared" si="82"/>
        <v>2.8369677859285978</v>
      </c>
    </row>
    <row r="336" spans="1:24" ht="15" x14ac:dyDescent="0.3">
      <c r="A336" s="38" t="s">
        <v>16</v>
      </c>
      <c r="B336" s="38" t="s">
        <v>79</v>
      </c>
      <c r="C336" s="38" t="s">
        <v>99</v>
      </c>
      <c r="D336" s="38">
        <v>3</v>
      </c>
      <c r="E336" s="35" t="s">
        <v>169</v>
      </c>
      <c r="F336" s="18" t="s">
        <v>104</v>
      </c>
      <c r="G336" s="3">
        <v>2</v>
      </c>
      <c r="H336" s="12"/>
      <c r="I336" s="12"/>
      <c r="J336" s="12"/>
      <c r="K336" s="5"/>
      <c r="L336" s="5"/>
      <c r="M336" s="5"/>
      <c r="N336" s="5"/>
      <c r="O336" s="34"/>
      <c r="P336" s="5"/>
      <c r="Q336" s="5"/>
      <c r="R336" s="5"/>
      <c r="S336" s="34"/>
      <c r="T336" s="5"/>
      <c r="U336" s="5"/>
      <c r="V336" s="34"/>
      <c r="W336" s="6"/>
      <c r="X336" s="6"/>
    </row>
    <row r="337" spans="1:24" ht="15" x14ac:dyDescent="0.3">
      <c r="A337" s="38" t="s">
        <v>16</v>
      </c>
      <c r="B337" s="38" t="s">
        <v>79</v>
      </c>
      <c r="C337" s="38" t="s">
        <v>99</v>
      </c>
      <c r="D337" s="38">
        <v>3</v>
      </c>
      <c r="E337" s="35" t="s">
        <v>169</v>
      </c>
      <c r="F337" s="18" t="s">
        <v>104</v>
      </c>
      <c r="G337" s="3">
        <v>3</v>
      </c>
      <c r="H337" s="12">
        <v>3203.0130000000004</v>
      </c>
      <c r="I337" s="12">
        <v>7103.7120000000004</v>
      </c>
      <c r="J337" s="12">
        <v>475.69499999999999</v>
      </c>
      <c r="K337" s="12"/>
      <c r="L337" s="12"/>
      <c r="M337" s="12"/>
      <c r="N337" s="12"/>
      <c r="O337" s="34"/>
      <c r="P337" s="5">
        <f t="shared" si="77"/>
        <v>3594.14</v>
      </c>
      <c r="Q337" s="5">
        <f t="shared" si="78"/>
        <v>2719.973968707422</v>
      </c>
      <c r="R337" s="5">
        <f t="shared" si="79"/>
        <v>1570.3777030220049</v>
      </c>
      <c r="S337" s="34">
        <f t="shared" si="75"/>
        <v>6757.3352561036872</v>
      </c>
      <c r="T337" s="5">
        <f t="shared" si="80"/>
        <v>0.35941400000000001</v>
      </c>
      <c r="U337" s="5">
        <f t="shared" si="81"/>
        <v>0.2719973968707422</v>
      </c>
      <c r="V337" s="34">
        <f t="shared" si="82"/>
        <v>0.6757335256103687</v>
      </c>
    </row>
    <row r="338" spans="1:24" ht="15" x14ac:dyDescent="0.3">
      <c r="A338" s="38" t="s">
        <v>16</v>
      </c>
      <c r="B338" s="38" t="s">
        <v>79</v>
      </c>
      <c r="C338" s="38" t="s">
        <v>99</v>
      </c>
      <c r="D338" s="38">
        <v>3</v>
      </c>
      <c r="E338" s="35" t="s">
        <v>169</v>
      </c>
      <c r="F338" s="18" t="s">
        <v>104</v>
      </c>
      <c r="G338" s="3">
        <v>4</v>
      </c>
      <c r="H338" s="12">
        <v>15697.934999999999</v>
      </c>
      <c r="I338" s="12">
        <v>25306.974000000002</v>
      </c>
      <c r="J338" s="12">
        <v>14936.823</v>
      </c>
      <c r="K338" s="12"/>
      <c r="L338" s="12"/>
      <c r="M338" s="12"/>
      <c r="N338" s="12"/>
      <c r="O338" s="34"/>
      <c r="P338" s="5">
        <f t="shared" si="77"/>
        <v>18647.244000000002</v>
      </c>
      <c r="Q338" s="5">
        <f t="shared" si="78"/>
        <v>4719.3802999836753</v>
      </c>
      <c r="R338" s="5">
        <f t="shared" si="79"/>
        <v>2724.7354866037917</v>
      </c>
      <c r="S338" s="34">
        <f t="shared" si="75"/>
        <v>11724.536798856116</v>
      </c>
      <c r="T338" s="5">
        <f t="shared" si="80"/>
        <v>1.8647244000000003</v>
      </c>
      <c r="U338" s="5">
        <f t="shared" si="81"/>
        <v>0.47193802999836754</v>
      </c>
      <c r="V338" s="34">
        <f t="shared" si="82"/>
        <v>1.1724536798856116</v>
      </c>
    </row>
    <row r="339" spans="1:24" ht="15" x14ac:dyDescent="0.3">
      <c r="A339" s="38" t="s">
        <v>16</v>
      </c>
      <c r="B339" s="38" t="s">
        <v>79</v>
      </c>
      <c r="C339" s="38" t="s">
        <v>99</v>
      </c>
      <c r="D339" s="38">
        <v>3</v>
      </c>
      <c r="E339" s="35" t="s">
        <v>169</v>
      </c>
      <c r="F339" s="18" t="s">
        <v>104</v>
      </c>
      <c r="G339" s="3">
        <v>5</v>
      </c>
      <c r="H339" s="12">
        <v>24228.732</v>
      </c>
      <c r="I339" s="12">
        <v>73701.012000000002</v>
      </c>
      <c r="J339" s="12">
        <v>37928.748</v>
      </c>
      <c r="K339" s="12"/>
      <c r="L339" s="12"/>
      <c r="M339" s="12"/>
      <c r="N339" s="12"/>
      <c r="O339" s="34"/>
      <c r="P339" s="5">
        <f t="shared" si="77"/>
        <v>45286.163999999997</v>
      </c>
      <c r="Q339" s="5">
        <f t="shared" si="78"/>
        <v>20856.258848722788</v>
      </c>
      <c r="R339" s="5">
        <f t="shared" si="79"/>
        <v>12041.366660598616</v>
      </c>
      <c r="S339" s="34">
        <f t="shared" si="75"/>
        <v>51814.000740555843</v>
      </c>
      <c r="T339" s="5">
        <f t="shared" si="80"/>
        <v>4.5286163999999998</v>
      </c>
      <c r="U339" s="5">
        <f t="shared" si="81"/>
        <v>2.0856258848722788</v>
      </c>
      <c r="V339" s="34">
        <f t="shared" si="82"/>
        <v>5.1814000740555839</v>
      </c>
      <c r="W339" s="6"/>
      <c r="X339" s="6"/>
    </row>
    <row r="340" spans="1:24" ht="15" x14ac:dyDescent="0.3">
      <c r="A340" s="38" t="s">
        <v>16</v>
      </c>
      <c r="B340" s="38" t="s">
        <v>77</v>
      </c>
      <c r="C340" s="38" t="s">
        <v>99</v>
      </c>
      <c r="D340" s="38">
        <v>3</v>
      </c>
      <c r="E340" s="35" t="s">
        <v>169</v>
      </c>
      <c r="F340" s="18" t="s">
        <v>105</v>
      </c>
      <c r="G340" s="3">
        <v>0</v>
      </c>
      <c r="H340" s="14">
        <v>302795.72399999999</v>
      </c>
      <c r="I340" s="14">
        <v>289127.42099999997</v>
      </c>
      <c r="J340" s="14">
        <v>267340.59000000003</v>
      </c>
      <c r="K340" s="12"/>
      <c r="L340" s="12"/>
      <c r="M340" s="12"/>
      <c r="N340" s="12"/>
      <c r="O340" s="34"/>
      <c r="P340" s="5">
        <f t="shared" si="77"/>
        <v>286421.24500000005</v>
      </c>
      <c r="Q340" s="5">
        <f t="shared" si="78"/>
        <v>14600.437736513706</v>
      </c>
      <c r="R340" s="5">
        <f t="shared" si="79"/>
        <v>8429.5666574625593</v>
      </c>
      <c r="S340" s="34">
        <f t="shared" si="75"/>
        <v>36272.425327061392</v>
      </c>
      <c r="T340" s="5">
        <f t="shared" si="80"/>
        <v>28.642124500000005</v>
      </c>
      <c r="U340" s="5">
        <f t="shared" si="81"/>
        <v>1.4600437736513705</v>
      </c>
      <c r="V340" s="34">
        <f t="shared" si="82"/>
        <v>3.6272425327061391</v>
      </c>
      <c r="W340" s="6"/>
      <c r="X340" s="6"/>
    </row>
    <row r="341" spans="1:24" ht="15" x14ac:dyDescent="0.3">
      <c r="A341" s="38" t="s">
        <v>16</v>
      </c>
      <c r="B341" s="38" t="s">
        <v>77</v>
      </c>
      <c r="C341" s="38" t="s">
        <v>99</v>
      </c>
      <c r="D341" s="38">
        <v>3</v>
      </c>
      <c r="E341" s="35" t="s">
        <v>169</v>
      </c>
      <c r="F341" s="18" t="s">
        <v>105</v>
      </c>
      <c r="G341" s="3">
        <v>1</v>
      </c>
      <c r="H341" s="14">
        <v>21659.978999999999</v>
      </c>
      <c r="I341" s="14">
        <v>22484.517</v>
      </c>
      <c r="J341" s="14">
        <v>57971.364000000001</v>
      </c>
      <c r="K341" s="12"/>
      <c r="L341" s="12"/>
      <c r="M341" s="12"/>
      <c r="N341" s="12"/>
      <c r="O341" s="34"/>
      <c r="P341" s="5">
        <f t="shared" si="77"/>
        <v>34038.620000000003</v>
      </c>
      <c r="Q341" s="5">
        <f t="shared" si="78"/>
        <v>16926.353067638105</v>
      </c>
      <c r="R341" s="5">
        <f t="shared" si="79"/>
        <v>9772.4344999995083</v>
      </c>
      <c r="S341" s="34">
        <f t="shared" si="75"/>
        <v>42050.785653497886</v>
      </c>
      <c r="T341" s="5">
        <f t="shared" si="80"/>
        <v>3.4038620000000002</v>
      </c>
      <c r="U341" s="5">
        <f t="shared" si="81"/>
        <v>1.6926353067638105</v>
      </c>
      <c r="V341" s="34">
        <f t="shared" si="82"/>
        <v>4.2050785653497886</v>
      </c>
      <c r="W341" s="6"/>
      <c r="X341" s="6"/>
    </row>
    <row r="342" spans="1:24" ht="15" x14ac:dyDescent="0.3">
      <c r="A342" s="38" t="s">
        <v>16</v>
      </c>
      <c r="B342" s="38" t="s">
        <v>77</v>
      </c>
      <c r="C342" s="38" t="s">
        <v>99</v>
      </c>
      <c r="D342" s="38">
        <v>3</v>
      </c>
      <c r="E342" s="35" t="s">
        <v>169</v>
      </c>
      <c r="F342" s="18" t="s">
        <v>105</v>
      </c>
      <c r="G342" s="3">
        <v>2</v>
      </c>
      <c r="H342" s="14"/>
      <c r="I342" s="14"/>
      <c r="J342" s="14"/>
      <c r="K342" s="12"/>
      <c r="L342" s="12"/>
      <c r="M342" s="12"/>
      <c r="N342" s="12"/>
      <c r="O342" s="34"/>
      <c r="P342" s="5"/>
      <c r="Q342" s="5"/>
      <c r="R342" s="5"/>
      <c r="S342" s="34"/>
      <c r="T342" s="5"/>
      <c r="U342" s="5"/>
      <c r="V342" s="34"/>
      <c r="W342" s="6"/>
      <c r="X342" s="6"/>
    </row>
    <row r="343" spans="1:24" ht="15" x14ac:dyDescent="0.3">
      <c r="A343" s="38" t="s">
        <v>16</v>
      </c>
      <c r="B343" s="38" t="s">
        <v>77</v>
      </c>
      <c r="C343" s="38" t="s">
        <v>99</v>
      </c>
      <c r="D343" s="38">
        <v>3</v>
      </c>
      <c r="E343" s="35" t="s">
        <v>169</v>
      </c>
      <c r="F343" s="18" t="s">
        <v>105</v>
      </c>
      <c r="G343" s="3">
        <v>3</v>
      </c>
      <c r="H343" s="8">
        <v>82485.512999999992</v>
      </c>
      <c r="I343" s="8">
        <v>96756.362999999998</v>
      </c>
      <c r="J343" s="8">
        <v>52770.432000000001</v>
      </c>
      <c r="K343" s="12"/>
      <c r="L343" s="12"/>
      <c r="M343" s="12"/>
      <c r="N343" s="12"/>
      <c r="O343" s="34"/>
      <c r="P343" s="5">
        <f t="shared" si="77"/>
        <v>77337.436000000002</v>
      </c>
      <c r="Q343" s="5">
        <f t="shared" si="78"/>
        <v>18322.437139249727</v>
      </c>
      <c r="R343" s="5">
        <f t="shared" si="79"/>
        <v>10578.464014555828</v>
      </c>
      <c r="S343" s="34">
        <f t="shared" si="75"/>
        <v>45519.130654633729</v>
      </c>
      <c r="T343" s="5">
        <f t="shared" si="80"/>
        <v>7.7337436000000004</v>
      </c>
      <c r="U343" s="5">
        <f t="shared" si="81"/>
        <v>1.8322437139249728</v>
      </c>
      <c r="V343" s="34">
        <f t="shared" si="82"/>
        <v>4.5519130654633733</v>
      </c>
    </row>
    <row r="344" spans="1:24" ht="15" x14ac:dyDescent="0.3">
      <c r="A344" s="38" t="s">
        <v>16</v>
      </c>
      <c r="B344" s="38" t="s">
        <v>77</v>
      </c>
      <c r="C344" s="38" t="s">
        <v>99</v>
      </c>
      <c r="D344" s="38">
        <v>3</v>
      </c>
      <c r="E344" s="35" t="s">
        <v>169</v>
      </c>
      <c r="F344" s="18" t="s">
        <v>105</v>
      </c>
      <c r="G344" s="3">
        <v>4</v>
      </c>
      <c r="H344" s="14">
        <v>154696.014</v>
      </c>
      <c r="I344" s="14">
        <v>147497.163</v>
      </c>
      <c r="J344" s="14">
        <v>119684.86199999999</v>
      </c>
      <c r="K344" s="12"/>
      <c r="L344" s="12"/>
      <c r="M344" s="12"/>
      <c r="N344" s="12"/>
      <c r="O344" s="34"/>
      <c r="P344" s="5">
        <f t="shared" si="77"/>
        <v>140626.01300000001</v>
      </c>
      <c r="Q344" s="5">
        <f t="shared" si="78"/>
        <v>15096.46134769456</v>
      </c>
      <c r="R344" s="5">
        <f t="shared" si="79"/>
        <v>8715.9460229022352</v>
      </c>
      <c r="S344" s="34">
        <f t="shared" si="75"/>
        <v>37504.715736548314</v>
      </c>
      <c r="T344" s="5">
        <f t="shared" si="80"/>
        <v>14.062601300000001</v>
      </c>
      <c r="U344" s="5">
        <f t="shared" si="81"/>
        <v>1.5096461347694559</v>
      </c>
      <c r="V344" s="34">
        <f t="shared" si="82"/>
        <v>3.7504715736548313</v>
      </c>
    </row>
    <row r="345" spans="1:24" ht="15" x14ac:dyDescent="0.3">
      <c r="A345" s="38" t="s">
        <v>16</v>
      </c>
      <c r="B345" s="38" t="s">
        <v>77</v>
      </c>
      <c r="C345" s="38" t="s">
        <v>99</v>
      </c>
      <c r="D345" s="38">
        <v>3</v>
      </c>
      <c r="E345" s="35" t="s">
        <v>169</v>
      </c>
      <c r="F345" s="18" t="s">
        <v>105</v>
      </c>
      <c r="G345" s="3">
        <v>5</v>
      </c>
      <c r="H345" s="14">
        <v>258682.94099999999</v>
      </c>
      <c r="I345" s="14">
        <v>215616.68699999998</v>
      </c>
      <c r="J345" s="14">
        <v>265992.78750000003</v>
      </c>
      <c r="K345" s="12"/>
      <c r="L345" s="12"/>
      <c r="M345" s="12"/>
      <c r="N345" s="12"/>
      <c r="O345" s="34"/>
      <c r="P345" s="5">
        <f t="shared" si="77"/>
        <v>246764.1385</v>
      </c>
      <c r="Q345" s="5">
        <f t="shared" si="78"/>
        <v>22225.829795863359</v>
      </c>
      <c r="R345" s="5">
        <f t="shared" si="79"/>
        <v>12832.088815604517</v>
      </c>
      <c r="S345" s="34">
        <f t="shared" si="75"/>
        <v>55216.478173546231</v>
      </c>
      <c r="T345" s="5">
        <f t="shared" si="80"/>
        <v>24.676413849999999</v>
      </c>
      <c r="U345" s="5">
        <f t="shared" si="81"/>
        <v>2.2225829795863361</v>
      </c>
      <c r="V345" s="34">
        <f t="shared" si="82"/>
        <v>5.5216478173546228</v>
      </c>
    </row>
    <row r="346" spans="1:24" ht="15" x14ac:dyDescent="0.3">
      <c r="A346" s="38" t="s">
        <v>16</v>
      </c>
      <c r="B346" s="38" t="s">
        <v>80</v>
      </c>
      <c r="C346" s="38" t="s">
        <v>99</v>
      </c>
      <c r="D346" s="38">
        <v>3</v>
      </c>
      <c r="E346" s="35" t="s">
        <v>169</v>
      </c>
      <c r="F346" s="18" t="s">
        <v>106</v>
      </c>
      <c r="G346" s="3">
        <v>0</v>
      </c>
      <c r="H346" s="14">
        <v>647420.89500000002</v>
      </c>
      <c r="I346" s="14">
        <v>653065.80900000001</v>
      </c>
      <c r="J346" s="14">
        <v>658774.14899999998</v>
      </c>
      <c r="K346" s="12"/>
      <c r="L346" s="12"/>
      <c r="M346" s="12"/>
      <c r="N346" s="12"/>
      <c r="O346" s="34"/>
      <c r="P346" s="5">
        <f t="shared" si="77"/>
        <v>653086.951</v>
      </c>
      <c r="Q346" s="5">
        <f t="shared" si="78"/>
        <v>4634.9706460955967</v>
      </c>
      <c r="R346" s="5">
        <f t="shared" si="79"/>
        <v>2676.0015502093065</v>
      </c>
      <c r="S346" s="34">
        <f t="shared" si="75"/>
        <v>11514.834670550646</v>
      </c>
      <c r="T346" s="5">
        <f t="shared" si="80"/>
        <v>65.308695099999994</v>
      </c>
      <c r="U346" s="5">
        <f t="shared" si="81"/>
        <v>0.46349706460955969</v>
      </c>
      <c r="V346" s="34">
        <f t="shared" si="82"/>
        <v>1.1514834670550647</v>
      </c>
      <c r="W346" s="6"/>
      <c r="X346" s="6"/>
    </row>
    <row r="347" spans="1:24" ht="15" x14ac:dyDescent="0.3">
      <c r="A347" s="38" t="s">
        <v>16</v>
      </c>
      <c r="B347" s="38" t="s">
        <v>80</v>
      </c>
      <c r="C347" s="38" t="s">
        <v>99</v>
      </c>
      <c r="D347" s="38">
        <v>3</v>
      </c>
      <c r="E347" s="35" t="s">
        <v>169</v>
      </c>
      <c r="F347" s="18" t="s">
        <v>106</v>
      </c>
      <c r="G347" s="3">
        <v>1</v>
      </c>
      <c r="H347" s="14">
        <v>384678.69</v>
      </c>
      <c r="I347" s="14">
        <v>337140.90300000005</v>
      </c>
      <c r="J347" s="14">
        <v>331305.71100000001</v>
      </c>
      <c r="K347" s="12"/>
      <c r="L347" s="12"/>
      <c r="M347" s="12"/>
      <c r="N347" s="12"/>
      <c r="O347" s="34"/>
      <c r="P347" s="5">
        <f t="shared" si="77"/>
        <v>351041.76799999998</v>
      </c>
      <c r="Q347" s="5">
        <f t="shared" si="78"/>
        <v>23903.89448945894</v>
      </c>
      <c r="R347" s="5">
        <f t="shared" si="79"/>
        <v>13800.919918169531</v>
      </c>
      <c r="S347" s="34">
        <f t="shared" si="75"/>
        <v>59385.35840788349</v>
      </c>
      <c r="T347" s="5">
        <f t="shared" si="80"/>
        <v>35.104176799999998</v>
      </c>
      <c r="U347" s="5">
        <f t="shared" si="81"/>
        <v>2.3903894489458941</v>
      </c>
      <c r="V347" s="34">
        <f t="shared" si="82"/>
        <v>5.9385358407883491</v>
      </c>
      <c r="W347" s="6"/>
      <c r="X347" s="6"/>
    </row>
    <row r="348" spans="1:24" ht="15" x14ac:dyDescent="0.3">
      <c r="A348" s="38" t="s">
        <v>16</v>
      </c>
      <c r="B348" s="38" t="s">
        <v>80</v>
      </c>
      <c r="C348" s="38" t="s">
        <v>99</v>
      </c>
      <c r="D348" s="38">
        <v>3</v>
      </c>
      <c r="E348" s="35" t="s">
        <v>169</v>
      </c>
      <c r="F348" s="18" t="s">
        <v>106</v>
      </c>
      <c r="G348" s="3">
        <v>2</v>
      </c>
      <c r="H348" s="14"/>
      <c r="I348" s="14"/>
      <c r="J348" s="14"/>
      <c r="K348" s="12"/>
      <c r="L348" s="12"/>
      <c r="M348" s="12"/>
      <c r="N348" s="12"/>
      <c r="O348" s="34"/>
      <c r="P348" s="5"/>
      <c r="Q348" s="5"/>
      <c r="R348" s="5"/>
      <c r="S348" s="34"/>
      <c r="T348" s="5"/>
      <c r="U348" s="5"/>
      <c r="V348" s="34"/>
      <c r="W348" s="6"/>
      <c r="X348" s="6"/>
    </row>
    <row r="349" spans="1:24" ht="15" x14ac:dyDescent="0.3">
      <c r="A349" s="38" t="s">
        <v>16</v>
      </c>
      <c r="B349" s="38" t="s">
        <v>80</v>
      </c>
      <c r="C349" s="38" t="s">
        <v>99</v>
      </c>
      <c r="D349" s="38">
        <v>3</v>
      </c>
      <c r="E349" s="35" t="s">
        <v>169</v>
      </c>
      <c r="F349" s="18" t="s">
        <v>106</v>
      </c>
      <c r="G349" s="3">
        <v>3</v>
      </c>
      <c r="H349" s="8">
        <v>609650.71199999994</v>
      </c>
      <c r="I349" s="8">
        <v>628646.799</v>
      </c>
      <c r="J349" s="8">
        <v>513401.75699999998</v>
      </c>
      <c r="K349" s="12"/>
      <c r="L349" s="12"/>
      <c r="M349" s="12"/>
      <c r="N349" s="12"/>
      <c r="O349" s="34"/>
      <c r="P349" s="5">
        <f t="shared" si="77"/>
        <v>583899.75599999994</v>
      </c>
      <c r="Q349" s="5">
        <f t="shared" si="78"/>
        <v>50449.240017935474</v>
      </c>
      <c r="R349" s="5">
        <f t="shared" si="79"/>
        <v>29126.882304767088</v>
      </c>
      <c r="S349" s="34">
        <f t="shared" si="75"/>
        <v>125332.97455741277</v>
      </c>
      <c r="T349" s="5">
        <f t="shared" si="80"/>
        <v>58.389975599999993</v>
      </c>
      <c r="U349" s="5">
        <f t="shared" si="81"/>
        <v>5.0449240017935475</v>
      </c>
      <c r="V349" s="34">
        <f t="shared" si="82"/>
        <v>12.533297455741277</v>
      </c>
      <c r="W349" s="6"/>
      <c r="X349" s="6"/>
    </row>
    <row r="350" spans="1:24" ht="15" x14ac:dyDescent="0.3">
      <c r="A350" s="38" t="s">
        <v>16</v>
      </c>
      <c r="B350" s="38" t="s">
        <v>80</v>
      </c>
      <c r="C350" s="38" t="s">
        <v>99</v>
      </c>
      <c r="D350" s="38">
        <v>3</v>
      </c>
      <c r="E350" s="35" t="s">
        <v>169</v>
      </c>
      <c r="F350" s="18" t="s">
        <v>106</v>
      </c>
      <c r="G350" s="3">
        <v>4</v>
      </c>
      <c r="H350" s="14">
        <v>841123.89899999998</v>
      </c>
      <c r="I350" s="14">
        <v>871187.82300000009</v>
      </c>
      <c r="J350" s="14">
        <v>801165.51900000009</v>
      </c>
      <c r="K350" s="12"/>
      <c r="L350" s="12"/>
      <c r="M350" s="12"/>
      <c r="N350" s="12"/>
      <c r="O350" s="34"/>
      <c r="P350" s="5">
        <f t="shared" si="77"/>
        <v>837825.74700000009</v>
      </c>
      <c r="Q350" s="5">
        <f t="shared" si="78"/>
        <v>28681.458811439275</v>
      </c>
      <c r="R350" s="5">
        <f t="shared" si="79"/>
        <v>16559.247965535629</v>
      </c>
      <c r="S350" s="34">
        <f t="shared" si="75"/>
        <v>71254.44399569981</v>
      </c>
      <c r="T350" s="5">
        <f t="shared" si="80"/>
        <v>83.782574700000012</v>
      </c>
      <c r="U350" s="5">
        <f t="shared" si="81"/>
        <v>2.8681458811439278</v>
      </c>
      <c r="V350" s="34">
        <f t="shared" si="82"/>
        <v>7.1254443995699814</v>
      </c>
      <c r="W350" s="6"/>
      <c r="X350" s="6"/>
    </row>
    <row r="351" spans="1:24" ht="15" x14ac:dyDescent="0.3">
      <c r="A351" s="38" t="s">
        <v>16</v>
      </c>
      <c r="B351" s="38" t="s">
        <v>80</v>
      </c>
      <c r="C351" s="38" t="s">
        <v>99</v>
      </c>
      <c r="D351" s="38">
        <v>3</v>
      </c>
      <c r="E351" s="35" t="s">
        <v>169</v>
      </c>
      <c r="F351" s="18" t="s">
        <v>106</v>
      </c>
      <c r="G351" s="3">
        <v>5</v>
      </c>
      <c r="H351" s="14">
        <v>1167894.6510000001</v>
      </c>
      <c r="I351" s="14">
        <v>1227388.2390000001</v>
      </c>
      <c r="J351" s="14">
        <v>1089341.55</v>
      </c>
      <c r="K351" s="12"/>
      <c r="L351" s="12"/>
      <c r="M351" s="12"/>
      <c r="N351" s="12"/>
      <c r="O351" s="34"/>
      <c r="P351" s="5">
        <f t="shared" si="77"/>
        <v>1161541.4800000002</v>
      </c>
      <c r="Q351" s="5">
        <f t="shared" si="78"/>
        <v>56536.089785092801</v>
      </c>
      <c r="R351" s="5">
        <f t="shared" si="79"/>
        <v>32641.126656352182</v>
      </c>
      <c r="S351" s="34">
        <f t="shared" si="75"/>
        <v>140454.76800228344</v>
      </c>
      <c r="T351" s="5">
        <f t="shared" si="80"/>
        <v>116.15414800000002</v>
      </c>
      <c r="U351" s="5">
        <f t="shared" si="81"/>
        <v>5.65360897850928</v>
      </c>
      <c r="V351" s="34">
        <f t="shared" si="82"/>
        <v>14.045476800228345</v>
      </c>
      <c r="W351" s="6"/>
      <c r="X351" s="6"/>
    </row>
    <row r="352" spans="1:24" ht="15" x14ac:dyDescent="0.3">
      <c r="A352" s="38" t="s">
        <v>16</v>
      </c>
      <c r="B352" s="38" t="s">
        <v>78</v>
      </c>
      <c r="C352" s="38" t="s">
        <v>99</v>
      </c>
      <c r="D352" s="38">
        <v>3</v>
      </c>
      <c r="E352" s="35" t="s">
        <v>169</v>
      </c>
      <c r="F352" s="18" t="s">
        <v>107</v>
      </c>
      <c r="G352" s="3">
        <v>0</v>
      </c>
      <c r="H352" s="14">
        <v>1173190.7220000001</v>
      </c>
      <c r="I352" s="14">
        <v>1248445.6710000001</v>
      </c>
      <c r="J352" s="14">
        <v>1240422.2819999999</v>
      </c>
      <c r="K352" s="12"/>
      <c r="L352" s="12"/>
      <c r="M352" s="5"/>
      <c r="N352" s="5"/>
      <c r="O352" s="34"/>
      <c r="P352" s="5">
        <f t="shared" si="77"/>
        <v>1220686.2249999999</v>
      </c>
      <c r="Q352" s="5">
        <f t="shared" si="78"/>
        <v>33743.748030102644</v>
      </c>
      <c r="R352" s="5">
        <f t="shared" si="79"/>
        <v>19481.962008646668</v>
      </c>
      <c r="S352" s="34">
        <f t="shared" si="75"/>
        <v>83830.882523206616</v>
      </c>
      <c r="T352" s="5">
        <f t="shared" si="80"/>
        <v>122.06862249999999</v>
      </c>
      <c r="U352" s="5">
        <f t="shared" si="81"/>
        <v>3.3743748030102645</v>
      </c>
      <c r="V352" s="34">
        <f t="shared" si="82"/>
        <v>8.3830882523206611</v>
      </c>
      <c r="W352" s="6"/>
      <c r="X352" s="6"/>
    </row>
    <row r="353" spans="1:24" ht="15" x14ac:dyDescent="0.3">
      <c r="A353" s="38" t="s">
        <v>16</v>
      </c>
      <c r="B353" s="38" t="s">
        <v>78</v>
      </c>
      <c r="C353" s="38" t="s">
        <v>99</v>
      </c>
      <c r="D353" s="38">
        <v>3</v>
      </c>
      <c r="E353" s="35" t="s">
        <v>169</v>
      </c>
      <c r="F353" s="18" t="s">
        <v>107</v>
      </c>
      <c r="G353" s="3">
        <v>1</v>
      </c>
      <c r="H353" s="14">
        <v>1200400.476</v>
      </c>
      <c r="I353" s="14">
        <v>1260813.7409999999</v>
      </c>
      <c r="J353" s="14">
        <v>1223741.2439999999</v>
      </c>
      <c r="K353" s="12"/>
      <c r="L353" s="12"/>
      <c r="M353" s="5"/>
      <c r="N353" s="5"/>
      <c r="O353" s="34"/>
      <c r="P353" s="5">
        <f t="shared" si="77"/>
        <v>1228318.487</v>
      </c>
      <c r="Q353" s="5">
        <f t="shared" si="78"/>
        <v>24875.074701406629</v>
      </c>
      <c r="R353" s="5">
        <f t="shared" si="79"/>
        <v>14361.631074969167</v>
      </c>
      <c r="S353" s="34">
        <f t="shared" si="75"/>
        <v>61798.098515592326</v>
      </c>
      <c r="T353" s="5">
        <f t="shared" si="80"/>
        <v>122.83184869999999</v>
      </c>
      <c r="U353" s="5">
        <f t="shared" si="81"/>
        <v>2.4875074701406628</v>
      </c>
      <c r="V353" s="34">
        <f t="shared" si="82"/>
        <v>6.1798098515592326</v>
      </c>
      <c r="W353" s="6"/>
      <c r="X353" s="6"/>
    </row>
    <row r="354" spans="1:24" ht="15" x14ac:dyDescent="0.3">
      <c r="A354" s="38" t="s">
        <v>16</v>
      </c>
      <c r="B354" s="38" t="s">
        <v>78</v>
      </c>
      <c r="C354" s="38" t="s">
        <v>99</v>
      </c>
      <c r="D354" s="38">
        <v>3</v>
      </c>
      <c r="E354" s="35" t="s">
        <v>169</v>
      </c>
      <c r="F354" s="18" t="s">
        <v>107</v>
      </c>
      <c r="G354" s="3">
        <v>2</v>
      </c>
      <c r="H354" s="14"/>
      <c r="I354" s="14"/>
      <c r="J354" s="14"/>
      <c r="K354" s="12"/>
      <c r="L354" s="12"/>
      <c r="M354" s="5"/>
      <c r="N354" s="5"/>
      <c r="O354" s="34"/>
      <c r="P354" s="5"/>
      <c r="Q354" s="5"/>
      <c r="R354" s="5"/>
      <c r="S354" s="34"/>
      <c r="T354" s="5"/>
      <c r="U354" s="5"/>
      <c r="V354" s="34"/>
      <c r="W354" s="6"/>
      <c r="X354" s="6"/>
    </row>
    <row r="355" spans="1:24" ht="15" x14ac:dyDescent="0.3">
      <c r="A355" s="38" t="s">
        <v>16</v>
      </c>
      <c r="B355" s="38" t="s">
        <v>78</v>
      </c>
      <c r="C355" s="38" t="s">
        <v>99</v>
      </c>
      <c r="D355" s="38">
        <v>3</v>
      </c>
      <c r="E355" s="35" t="s">
        <v>169</v>
      </c>
      <c r="F355" s="18" t="s">
        <v>107</v>
      </c>
      <c r="G355" s="3">
        <v>3</v>
      </c>
      <c r="H355" s="8">
        <v>1945465.6979999999</v>
      </c>
      <c r="I355" s="8">
        <v>2104918.662</v>
      </c>
      <c r="J355" s="8">
        <v>2069970.936</v>
      </c>
      <c r="K355" s="12"/>
      <c r="L355" s="12"/>
      <c r="M355" s="12"/>
      <c r="N355" s="12"/>
      <c r="O355" s="34"/>
      <c r="P355" s="5">
        <f t="shared" si="77"/>
        <v>2040118.432</v>
      </c>
      <c r="Q355" s="5">
        <f t="shared" si="78"/>
        <v>68433.378446480579</v>
      </c>
      <c r="R355" s="5">
        <f t="shared" si="79"/>
        <v>39510.029467631095</v>
      </c>
      <c r="S355" s="34">
        <f t="shared" si="75"/>
        <v>170011.65679921661</v>
      </c>
      <c r="T355" s="5">
        <f t="shared" si="80"/>
        <v>204.01184320000002</v>
      </c>
      <c r="U355" s="5">
        <f t="shared" si="81"/>
        <v>6.8433378446480582</v>
      </c>
      <c r="V355" s="34">
        <f t="shared" si="82"/>
        <v>17.001165679921662</v>
      </c>
      <c r="W355" s="6"/>
      <c r="X355" s="6"/>
    </row>
    <row r="356" spans="1:24" ht="15" x14ac:dyDescent="0.3">
      <c r="A356" s="38" t="s">
        <v>16</v>
      </c>
      <c r="B356" s="38" t="s">
        <v>78</v>
      </c>
      <c r="C356" s="38" t="s">
        <v>99</v>
      </c>
      <c r="D356" s="38">
        <v>3</v>
      </c>
      <c r="E356" s="35" t="s">
        <v>169</v>
      </c>
      <c r="F356" s="18" t="s">
        <v>107</v>
      </c>
      <c r="G356" s="3">
        <v>4</v>
      </c>
      <c r="H356" s="14">
        <v>2310672.6060000001</v>
      </c>
      <c r="I356" s="14">
        <v>2606681.7480000001</v>
      </c>
      <c r="J356" s="14">
        <v>2463212.1359999999</v>
      </c>
      <c r="K356" s="12"/>
      <c r="L356" s="12"/>
      <c r="M356" s="12"/>
      <c r="N356" s="12"/>
      <c r="O356" s="34"/>
      <c r="P356" s="5">
        <f t="shared" si="77"/>
        <v>2460188.83</v>
      </c>
      <c r="Q356" s="5">
        <f t="shared" si="78"/>
        <v>120864.13397219007</v>
      </c>
      <c r="R356" s="5">
        <f t="shared" si="79"/>
        <v>69780.940284214928</v>
      </c>
      <c r="S356" s="34">
        <f t="shared" si="75"/>
        <v>300267.38604297681</v>
      </c>
      <c r="T356" s="5">
        <f t="shared" si="80"/>
        <v>246.01888300000002</v>
      </c>
      <c r="U356" s="5">
        <f t="shared" si="81"/>
        <v>12.086413397219006</v>
      </c>
      <c r="V356" s="34">
        <f t="shared" si="82"/>
        <v>30.02673860429768</v>
      </c>
      <c r="W356" s="6"/>
      <c r="X356" s="6"/>
    </row>
    <row r="357" spans="1:24" ht="15" x14ac:dyDescent="0.3">
      <c r="A357" s="38" t="s">
        <v>16</v>
      </c>
      <c r="B357" s="38" t="s">
        <v>78</v>
      </c>
      <c r="C357" s="38" t="s">
        <v>99</v>
      </c>
      <c r="D357" s="38">
        <v>3</v>
      </c>
      <c r="E357" s="35" t="s">
        <v>169</v>
      </c>
      <c r="F357" s="18" t="s">
        <v>107</v>
      </c>
      <c r="G357" s="3">
        <v>5</v>
      </c>
      <c r="H357" s="14">
        <v>2870343.63</v>
      </c>
      <c r="I357" s="14">
        <v>2927363.6040000003</v>
      </c>
      <c r="J357" s="14">
        <v>2863937.6040000003</v>
      </c>
      <c r="K357" s="12"/>
      <c r="L357" s="12"/>
      <c r="M357" s="12"/>
      <c r="N357" s="12"/>
      <c r="O357" s="34"/>
      <c r="P357" s="5">
        <f t="shared" si="77"/>
        <v>2887214.946</v>
      </c>
      <c r="Q357" s="5">
        <f t="shared" si="78"/>
        <v>28509.593083485644</v>
      </c>
      <c r="R357" s="5">
        <f t="shared" si="79"/>
        <v>16460.021241237129</v>
      </c>
      <c r="S357" s="34">
        <f t="shared" si="75"/>
        <v>70827.471401043367</v>
      </c>
      <c r="T357" s="5">
        <f t="shared" si="80"/>
        <v>288.72149459999997</v>
      </c>
      <c r="U357" s="5">
        <f t="shared" si="81"/>
        <v>2.8509593083485645</v>
      </c>
      <c r="V357" s="34">
        <f t="shared" si="82"/>
        <v>7.0827471401043365</v>
      </c>
      <c r="W357" s="6"/>
      <c r="X357" s="6"/>
    </row>
    <row r="358" spans="1:24" x14ac:dyDescent="0.3">
      <c r="A358" s="38" t="s">
        <v>17</v>
      </c>
      <c r="B358" s="38" t="s">
        <v>79</v>
      </c>
      <c r="C358" s="38" t="s">
        <v>99</v>
      </c>
      <c r="D358" s="38">
        <v>3</v>
      </c>
      <c r="E358" s="35" t="s">
        <v>169</v>
      </c>
      <c r="F358" s="18" t="s">
        <v>130</v>
      </c>
      <c r="G358" s="3">
        <v>0</v>
      </c>
      <c r="H358" s="8">
        <v>74858.16</v>
      </c>
      <c r="I358" s="8">
        <v>77977.25</v>
      </c>
      <c r="J358" s="8">
        <v>85271.122000000003</v>
      </c>
      <c r="K358" s="12"/>
      <c r="L358" s="12"/>
      <c r="M358" s="12"/>
      <c r="N358" s="12"/>
      <c r="O358" s="34"/>
      <c r="P358" s="5">
        <f t="shared" si="77"/>
        <v>79368.843999999997</v>
      </c>
      <c r="Q358" s="5">
        <f t="shared" si="78"/>
        <v>4363.4729897936422</v>
      </c>
      <c r="R358" s="5">
        <f t="shared" si="79"/>
        <v>2519.2523052590204</v>
      </c>
      <c r="S358" s="34">
        <f t="shared" si="75"/>
        <v>10840.342669529564</v>
      </c>
      <c r="T358" s="5">
        <f t="shared" si="80"/>
        <v>7.9368843999999994</v>
      </c>
      <c r="U358" s="5">
        <f t="shared" si="81"/>
        <v>0.4363472989793642</v>
      </c>
      <c r="V358" s="34">
        <f t="shared" si="82"/>
        <v>1.0840342669529563</v>
      </c>
      <c r="W358" s="6"/>
      <c r="X358" s="6"/>
    </row>
    <row r="359" spans="1:24" x14ac:dyDescent="0.3">
      <c r="A359" s="38" t="s">
        <v>17</v>
      </c>
      <c r="B359" s="38" t="s">
        <v>79</v>
      </c>
      <c r="C359" s="38" t="s">
        <v>99</v>
      </c>
      <c r="D359" s="38">
        <v>3</v>
      </c>
      <c r="E359" s="35" t="s">
        <v>169</v>
      </c>
      <c r="F359" s="18" t="s">
        <v>130</v>
      </c>
      <c r="G359" s="3">
        <v>1</v>
      </c>
      <c r="H359" s="8">
        <v>18090.721999999994</v>
      </c>
      <c r="I359" s="8">
        <v>7005.9559999999965</v>
      </c>
      <c r="J359" s="8">
        <v>12044.485999999997</v>
      </c>
      <c r="K359" s="12"/>
      <c r="L359" s="12"/>
      <c r="M359" s="12"/>
      <c r="N359" s="12"/>
      <c r="O359" s="34"/>
      <c r="P359" s="5">
        <f t="shared" si="77"/>
        <v>12380.387999999997</v>
      </c>
      <c r="Q359" s="5">
        <f t="shared" si="78"/>
        <v>4531.565728964767</v>
      </c>
      <c r="R359" s="5">
        <f t="shared" si="79"/>
        <v>2616.3006934682912</v>
      </c>
      <c r="S359" s="34">
        <f t="shared" si="75"/>
        <v>11257.941883994057</v>
      </c>
      <c r="T359" s="5">
        <f t="shared" si="80"/>
        <v>1.2380387999999998</v>
      </c>
      <c r="U359" s="5">
        <f t="shared" si="81"/>
        <v>0.45315657289647671</v>
      </c>
      <c r="V359" s="34">
        <f t="shared" si="82"/>
        <v>1.1257941883994058</v>
      </c>
      <c r="W359" s="6"/>
      <c r="X359" s="6"/>
    </row>
    <row r="360" spans="1:24" x14ac:dyDescent="0.3">
      <c r="A360" s="38" t="s">
        <v>17</v>
      </c>
      <c r="B360" s="38" t="s">
        <v>79</v>
      </c>
      <c r="C360" s="38" t="s">
        <v>99</v>
      </c>
      <c r="D360" s="38">
        <v>3</v>
      </c>
      <c r="E360" s="35" t="s">
        <v>169</v>
      </c>
      <c r="F360" s="18" t="s">
        <v>130</v>
      </c>
      <c r="G360" s="3">
        <v>2</v>
      </c>
      <c r="H360" s="8">
        <v>1727.4959999999974</v>
      </c>
      <c r="I360" s="8">
        <v>0</v>
      </c>
      <c r="J360" s="8">
        <v>0</v>
      </c>
      <c r="K360" s="12"/>
      <c r="L360" s="12"/>
      <c r="M360" s="12"/>
      <c r="N360" s="12"/>
      <c r="O360" s="34"/>
      <c r="P360" s="5">
        <f t="shared" si="77"/>
        <v>575.83199999999908</v>
      </c>
      <c r="Q360" s="5">
        <f t="shared" si="78"/>
        <v>814.34942404842286</v>
      </c>
      <c r="R360" s="5">
        <f t="shared" si="79"/>
        <v>470.16485918877368</v>
      </c>
      <c r="S360" s="34">
        <f t="shared" si="75"/>
        <v>2023.119389089293</v>
      </c>
      <c r="T360" s="5">
        <f t="shared" si="80"/>
        <v>5.7583199999999911E-2</v>
      </c>
      <c r="U360" s="5">
        <f t="shared" si="81"/>
        <v>8.1434942404842281E-2</v>
      </c>
      <c r="V360" s="34">
        <f t="shared" si="82"/>
        <v>0.20231193890892929</v>
      </c>
      <c r="W360" s="6"/>
      <c r="X360" s="6"/>
    </row>
    <row r="361" spans="1:24" x14ac:dyDescent="0.3">
      <c r="A361" s="38" t="s">
        <v>17</v>
      </c>
      <c r="B361" s="38" t="s">
        <v>79</v>
      </c>
      <c r="C361" s="38" t="s">
        <v>99</v>
      </c>
      <c r="D361" s="38">
        <v>3</v>
      </c>
      <c r="E361" s="35" t="s">
        <v>169</v>
      </c>
      <c r="F361" s="18" t="s">
        <v>130</v>
      </c>
      <c r="G361" s="3">
        <v>3</v>
      </c>
      <c r="H361" s="8">
        <v>8109.6340000000018</v>
      </c>
      <c r="I361" s="8">
        <v>3982.8379999999979</v>
      </c>
      <c r="J361" s="8">
        <v>7485.8159999999962</v>
      </c>
      <c r="K361" s="12"/>
      <c r="L361" s="12"/>
      <c r="M361" s="5"/>
      <c r="N361" s="5"/>
      <c r="O361" s="34"/>
      <c r="P361" s="5">
        <f t="shared" si="77"/>
        <v>6526.0959999999986</v>
      </c>
      <c r="Q361" s="5">
        <f t="shared" si="78"/>
        <v>1816.2980969000287</v>
      </c>
      <c r="R361" s="5">
        <f t="shared" si="79"/>
        <v>1048.6401951738367</v>
      </c>
      <c r="S361" s="34">
        <f t="shared" si="75"/>
        <v>4512.2987598330192</v>
      </c>
      <c r="T361" s="5">
        <f t="shared" si="80"/>
        <v>0.6526095999999999</v>
      </c>
      <c r="U361" s="5">
        <f t="shared" si="81"/>
        <v>0.18162980969000286</v>
      </c>
      <c r="V361" s="34">
        <f t="shared" si="82"/>
        <v>0.45122987598330194</v>
      </c>
    </row>
    <row r="362" spans="1:24" x14ac:dyDescent="0.3">
      <c r="A362" s="38" t="s">
        <v>17</v>
      </c>
      <c r="B362" s="38" t="s">
        <v>79</v>
      </c>
      <c r="C362" s="38" t="s">
        <v>99</v>
      </c>
      <c r="D362" s="38">
        <v>3</v>
      </c>
      <c r="E362" s="35" t="s">
        <v>169</v>
      </c>
      <c r="F362" s="18" t="s">
        <v>130</v>
      </c>
      <c r="G362" s="3">
        <v>4</v>
      </c>
      <c r="H362" s="8">
        <v>45250.798000000003</v>
      </c>
      <c r="I362" s="8">
        <v>23992.999999999996</v>
      </c>
      <c r="J362" s="8">
        <v>18138.708000000002</v>
      </c>
      <c r="K362" s="12"/>
      <c r="L362" s="12"/>
      <c r="M362" s="12"/>
      <c r="N362" s="12"/>
      <c r="O362" s="34"/>
      <c r="P362" s="5">
        <f t="shared" si="77"/>
        <v>29127.501999999997</v>
      </c>
      <c r="Q362" s="5">
        <f t="shared" si="78"/>
        <v>11648.710633457202</v>
      </c>
      <c r="R362" s="5">
        <f t="shared" si="79"/>
        <v>6725.3862199385721</v>
      </c>
      <c r="S362" s="34">
        <f t="shared" si="75"/>
        <v>28939.336904395677</v>
      </c>
      <c r="T362" s="5">
        <f t="shared" si="80"/>
        <v>2.9127501999999996</v>
      </c>
      <c r="U362" s="5">
        <f t="shared" si="81"/>
        <v>1.1648710633457202</v>
      </c>
      <c r="V362" s="34">
        <f t="shared" si="82"/>
        <v>2.8939336904395678</v>
      </c>
    </row>
    <row r="363" spans="1:24" x14ac:dyDescent="0.3">
      <c r="A363" s="38" t="s">
        <v>17</v>
      </c>
      <c r="B363" s="38" t="s">
        <v>79</v>
      </c>
      <c r="C363" s="38" t="s">
        <v>99</v>
      </c>
      <c r="D363" s="38">
        <v>3</v>
      </c>
      <c r="E363" s="35" t="s">
        <v>168</v>
      </c>
      <c r="F363" s="18" t="s">
        <v>130</v>
      </c>
      <c r="G363" s="3">
        <v>0</v>
      </c>
      <c r="H363" s="8">
        <v>74858.16</v>
      </c>
      <c r="I363" s="8">
        <v>77977.25</v>
      </c>
      <c r="J363" s="8">
        <v>85271.122000000003</v>
      </c>
      <c r="K363" s="12"/>
      <c r="L363" s="12"/>
      <c r="M363" s="12"/>
      <c r="N363" s="12"/>
      <c r="O363" s="34"/>
      <c r="P363" s="5">
        <f t="shared" si="77"/>
        <v>79368.843999999997</v>
      </c>
      <c r="Q363" s="5">
        <f t="shared" si="78"/>
        <v>4363.4729897936422</v>
      </c>
      <c r="R363" s="5">
        <f t="shared" si="79"/>
        <v>2519.2523052590204</v>
      </c>
      <c r="S363" s="34">
        <f t="shared" si="75"/>
        <v>10840.342669529564</v>
      </c>
      <c r="T363" s="5">
        <f t="shared" si="80"/>
        <v>7.9368843999999994</v>
      </c>
      <c r="U363" s="5">
        <f t="shared" si="81"/>
        <v>0.4363472989793642</v>
      </c>
      <c r="V363" s="34">
        <f t="shared" si="82"/>
        <v>1.0840342669529563</v>
      </c>
    </row>
    <row r="364" spans="1:24" x14ac:dyDescent="0.3">
      <c r="A364" s="38" t="s">
        <v>17</v>
      </c>
      <c r="B364" s="38" t="s">
        <v>79</v>
      </c>
      <c r="C364" s="38" t="s">
        <v>99</v>
      </c>
      <c r="D364" s="38">
        <v>3</v>
      </c>
      <c r="E364" s="35" t="s">
        <v>168</v>
      </c>
      <c r="F364" s="18" t="s">
        <v>130</v>
      </c>
      <c r="G364" s="3">
        <v>1</v>
      </c>
      <c r="H364" s="8">
        <v>158641.71599999999</v>
      </c>
      <c r="I364" s="8">
        <v>174189.18</v>
      </c>
      <c r="J364" s="8">
        <v>185273.946</v>
      </c>
      <c r="K364" s="12"/>
      <c r="L364" s="12"/>
      <c r="M364" s="12"/>
      <c r="N364" s="12"/>
      <c r="O364" s="34"/>
      <c r="P364" s="5">
        <f t="shared" si="77"/>
        <v>172701.61399999997</v>
      </c>
      <c r="Q364" s="5">
        <f t="shared" si="78"/>
        <v>10923.325444402362</v>
      </c>
      <c r="R364" s="5">
        <f t="shared" si="79"/>
        <v>6306.5848857715928</v>
      </c>
      <c r="S364" s="34">
        <f t="shared" si="75"/>
        <v>27137.234763475164</v>
      </c>
      <c r="T364" s="5">
        <f t="shared" si="80"/>
        <v>17.270161399999996</v>
      </c>
      <c r="U364" s="5">
        <f t="shared" si="81"/>
        <v>1.0923325444402363</v>
      </c>
      <c r="V364" s="34">
        <f t="shared" si="82"/>
        <v>2.7137234763475164</v>
      </c>
      <c r="W364" s="6"/>
      <c r="X364" s="6"/>
    </row>
    <row r="365" spans="1:24" x14ac:dyDescent="0.3">
      <c r="A365" s="38" t="s">
        <v>17</v>
      </c>
      <c r="B365" s="38" t="s">
        <v>79</v>
      </c>
      <c r="C365" s="38" t="s">
        <v>99</v>
      </c>
      <c r="D365" s="38">
        <v>3</v>
      </c>
      <c r="E365" s="35" t="s">
        <v>168</v>
      </c>
      <c r="F365" s="18" t="s">
        <v>130</v>
      </c>
      <c r="G365" s="3">
        <v>2</v>
      </c>
      <c r="H365" s="8">
        <v>210562.56799999997</v>
      </c>
      <c r="I365" s="8">
        <v>229756.96799999999</v>
      </c>
      <c r="J365" s="8">
        <v>248279.56399999998</v>
      </c>
      <c r="K365" s="12"/>
      <c r="L365" s="12"/>
      <c r="M365" s="12"/>
      <c r="N365" s="12"/>
      <c r="O365" s="34"/>
      <c r="P365" s="5">
        <f t="shared" ref="P365:P396" si="83">AVERAGE(H365:O365)</f>
        <v>229533.03333333333</v>
      </c>
      <c r="Q365" s="5">
        <f t="shared" ref="Q365:Q396" si="84">_xlfn.STDEV.P(H365:O365)</f>
        <v>15398.713298350734</v>
      </c>
      <c r="R365" s="5">
        <f t="shared" ref="R365:R396" si="85">Q365/SQRT(COUNT(H365:O365))</f>
        <v>8890.4512679766667</v>
      </c>
      <c r="S365" s="34">
        <f t="shared" si="75"/>
        <v>38255.611806103596</v>
      </c>
      <c r="T365" s="5">
        <f t="shared" ref="T365:T396" si="86">P365/10000</f>
        <v>22.953303333333334</v>
      </c>
      <c r="U365" s="5">
        <f t="shared" ref="U365:U396" si="87">Q365/10000</f>
        <v>1.5398713298350735</v>
      </c>
      <c r="V365" s="34">
        <f t="shared" ref="V365:V396" si="88">S365/10000</f>
        <v>3.8255611806103595</v>
      </c>
      <c r="W365" s="6"/>
      <c r="X365" s="6"/>
    </row>
    <row r="366" spans="1:24" x14ac:dyDescent="0.3">
      <c r="A366" s="38" t="s">
        <v>17</v>
      </c>
      <c r="B366" s="38" t="s">
        <v>79</v>
      </c>
      <c r="C366" s="38" t="s">
        <v>99</v>
      </c>
      <c r="D366" s="38">
        <v>3</v>
      </c>
      <c r="E366" s="35" t="s">
        <v>168</v>
      </c>
      <c r="F366" s="18" t="s">
        <v>130</v>
      </c>
      <c r="G366" s="3">
        <v>3</v>
      </c>
      <c r="H366" s="8">
        <v>299000.766</v>
      </c>
      <c r="I366" s="8">
        <v>281725.80599999998</v>
      </c>
      <c r="J366" s="8">
        <v>266514.24399999995</v>
      </c>
      <c r="K366" s="12"/>
      <c r="L366" s="12"/>
      <c r="M366" s="12"/>
      <c r="N366" s="12"/>
      <c r="O366" s="34"/>
      <c r="P366" s="5">
        <f t="shared" si="83"/>
        <v>282413.60533333331</v>
      </c>
      <c r="Q366" s="5">
        <f t="shared" si="84"/>
        <v>13271.481425882648</v>
      </c>
      <c r="R366" s="5">
        <f t="shared" si="85"/>
        <v>7662.293373778466</v>
      </c>
      <c r="S366" s="34">
        <f t="shared" si="75"/>
        <v>32970.848387368736</v>
      </c>
      <c r="T366" s="5">
        <f t="shared" si="86"/>
        <v>28.241360533333332</v>
      </c>
      <c r="U366" s="5">
        <f t="shared" si="87"/>
        <v>1.3271481425882647</v>
      </c>
      <c r="V366" s="34">
        <f t="shared" si="88"/>
        <v>3.2970848387368736</v>
      </c>
      <c r="W366" s="6"/>
      <c r="X366" s="6"/>
    </row>
    <row r="367" spans="1:24" x14ac:dyDescent="0.3">
      <c r="A367" s="38" t="s">
        <v>17</v>
      </c>
      <c r="B367" s="38" t="s">
        <v>79</v>
      </c>
      <c r="C367" s="38" t="s">
        <v>99</v>
      </c>
      <c r="D367" s="38">
        <v>3</v>
      </c>
      <c r="E367" s="35" t="s">
        <v>168</v>
      </c>
      <c r="F367" s="18" t="s">
        <v>130</v>
      </c>
      <c r="G367" s="3">
        <v>4</v>
      </c>
      <c r="H367" s="8">
        <v>278126.85600000003</v>
      </c>
      <c r="I367" s="8">
        <v>329951.73600000003</v>
      </c>
      <c r="J367" s="8">
        <v>329279.93199999997</v>
      </c>
      <c r="K367" s="12"/>
      <c r="L367" s="12"/>
      <c r="M367" s="5"/>
      <c r="N367" s="5"/>
      <c r="O367" s="34"/>
      <c r="P367" s="5">
        <f t="shared" si="83"/>
        <v>312452.84133333334</v>
      </c>
      <c r="Q367" s="5">
        <f t="shared" si="84"/>
        <v>24273.686466099658</v>
      </c>
      <c r="R367" s="5">
        <f t="shared" si="85"/>
        <v>14014.419415427214</v>
      </c>
      <c r="S367" s="34">
        <f t="shared" si="75"/>
        <v>60304.046744583298</v>
      </c>
      <c r="T367" s="5">
        <f t="shared" si="86"/>
        <v>31.245284133333335</v>
      </c>
      <c r="U367" s="5">
        <f t="shared" si="87"/>
        <v>2.427368646609966</v>
      </c>
      <c r="V367" s="34">
        <f t="shared" si="88"/>
        <v>6.0304046744583299</v>
      </c>
      <c r="W367" s="6"/>
      <c r="X367" s="6"/>
    </row>
    <row r="368" spans="1:24" x14ac:dyDescent="0.3">
      <c r="A368" s="38" t="s">
        <v>17</v>
      </c>
      <c r="B368" s="38" t="s">
        <v>79</v>
      </c>
      <c r="C368" s="38" t="s">
        <v>99</v>
      </c>
      <c r="D368" s="38">
        <v>3</v>
      </c>
      <c r="E368" s="38"/>
      <c r="F368" s="42" t="s">
        <v>40</v>
      </c>
      <c r="G368" s="3">
        <v>0</v>
      </c>
      <c r="H368" s="8">
        <f t="shared" ref="H368:J372" si="89">H363-H358</f>
        <v>0</v>
      </c>
      <c r="I368" s="8">
        <f t="shared" si="89"/>
        <v>0</v>
      </c>
      <c r="J368" s="8">
        <f t="shared" si="89"/>
        <v>0</v>
      </c>
      <c r="K368" s="12"/>
      <c r="L368" s="12"/>
      <c r="M368" s="5"/>
      <c r="N368" s="5"/>
      <c r="O368" s="34"/>
      <c r="P368" s="5">
        <f t="shared" si="83"/>
        <v>0</v>
      </c>
      <c r="Q368" s="5">
        <f t="shared" si="84"/>
        <v>0</v>
      </c>
      <c r="R368" s="5">
        <f t="shared" si="85"/>
        <v>0</v>
      </c>
      <c r="S368" s="34">
        <f t="shared" si="75"/>
        <v>0</v>
      </c>
      <c r="T368" s="5">
        <f t="shared" si="86"/>
        <v>0</v>
      </c>
      <c r="U368" s="5">
        <f t="shared" si="87"/>
        <v>0</v>
      </c>
      <c r="V368" s="34">
        <f t="shared" si="88"/>
        <v>0</v>
      </c>
      <c r="W368" s="6"/>
      <c r="X368" s="6"/>
    </row>
    <row r="369" spans="1:24" x14ac:dyDescent="0.3">
      <c r="A369" s="38" t="s">
        <v>17</v>
      </c>
      <c r="B369" s="38" t="s">
        <v>79</v>
      </c>
      <c r="C369" s="38" t="s">
        <v>99</v>
      </c>
      <c r="D369" s="38">
        <v>3</v>
      </c>
      <c r="E369" s="38"/>
      <c r="F369" s="42" t="s">
        <v>40</v>
      </c>
      <c r="G369" s="3">
        <v>1</v>
      </c>
      <c r="H369" s="8">
        <f t="shared" si="89"/>
        <v>140550.99400000001</v>
      </c>
      <c r="I369" s="8">
        <f t="shared" si="89"/>
        <v>167183.22399999999</v>
      </c>
      <c r="J369" s="8">
        <f t="shared" si="89"/>
        <v>173229.46</v>
      </c>
      <c r="K369" s="12"/>
      <c r="L369" s="12"/>
      <c r="M369" s="5"/>
      <c r="N369" s="5"/>
      <c r="O369" s="34"/>
      <c r="P369" s="5">
        <f t="shared" si="83"/>
        <v>160321.226</v>
      </c>
      <c r="Q369" s="5">
        <f t="shared" si="84"/>
        <v>14195.910149107305</v>
      </c>
      <c r="R369" s="5">
        <f t="shared" si="85"/>
        <v>8196.0125459788433</v>
      </c>
      <c r="S369" s="34">
        <f t="shared" si="75"/>
        <v>35267.441985346959</v>
      </c>
      <c r="T369" s="5">
        <f t="shared" si="86"/>
        <v>16.032122600000001</v>
      </c>
      <c r="U369" s="5">
        <f t="shared" si="87"/>
        <v>1.4195910149107305</v>
      </c>
      <c r="V369" s="34">
        <f t="shared" si="88"/>
        <v>3.5267441985346961</v>
      </c>
      <c r="W369" s="6"/>
      <c r="X369" s="6"/>
    </row>
    <row r="370" spans="1:24" x14ac:dyDescent="0.3">
      <c r="A370" s="38" t="s">
        <v>17</v>
      </c>
      <c r="B370" s="38" t="s">
        <v>79</v>
      </c>
      <c r="C370" s="38" t="s">
        <v>99</v>
      </c>
      <c r="D370" s="38">
        <v>3</v>
      </c>
      <c r="E370" s="38"/>
      <c r="F370" s="42" t="s">
        <v>40</v>
      </c>
      <c r="G370" s="3">
        <v>2</v>
      </c>
      <c r="H370" s="8">
        <f t="shared" si="89"/>
        <v>208835.07199999999</v>
      </c>
      <c r="I370" s="8">
        <f t="shared" si="89"/>
        <v>229756.96799999999</v>
      </c>
      <c r="J370" s="8">
        <f t="shared" si="89"/>
        <v>248279.56399999998</v>
      </c>
      <c r="K370" s="12"/>
      <c r="L370" s="12"/>
      <c r="M370" s="5"/>
      <c r="N370" s="5"/>
      <c r="O370" s="34"/>
      <c r="P370" s="5">
        <f t="shared" si="83"/>
        <v>228957.2013333333</v>
      </c>
      <c r="Q370" s="5">
        <f t="shared" si="84"/>
        <v>16113.073518633853</v>
      </c>
      <c r="R370" s="5">
        <f t="shared" si="85"/>
        <v>9302.8873334554864</v>
      </c>
      <c r="S370" s="34">
        <f t="shared" si="75"/>
        <v>40030.324195858957</v>
      </c>
      <c r="T370" s="5">
        <f t="shared" si="86"/>
        <v>22.895720133333331</v>
      </c>
      <c r="U370" s="5">
        <f t="shared" si="87"/>
        <v>1.6113073518633854</v>
      </c>
      <c r="V370" s="34">
        <f t="shared" si="88"/>
        <v>4.003032419585896</v>
      </c>
    </row>
    <row r="371" spans="1:24" x14ac:dyDescent="0.3">
      <c r="A371" s="38" t="s">
        <v>17</v>
      </c>
      <c r="B371" s="38" t="s">
        <v>79</v>
      </c>
      <c r="C371" s="38" t="s">
        <v>99</v>
      </c>
      <c r="D371" s="38">
        <v>3</v>
      </c>
      <c r="E371" s="38"/>
      <c r="F371" s="42" t="s">
        <v>40</v>
      </c>
      <c r="G371" s="3">
        <v>3</v>
      </c>
      <c r="H371" s="8">
        <f t="shared" si="89"/>
        <v>290891.13199999998</v>
      </c>
      <c r="I371" s="8">
        <f t="shared" si="89"/>
        <v>277742.96799999999</v>
      </c>
      <c r="J371" s="8">
        <f t="shared" si="89"/>
        <v>259028.42799999996</v>
      </c>
      <c r="K371" s="12"/>
      <c r="L371" s="12"/>
      <c r="M371" s="5"/>
      <c r="N371" s="5"/>
      <c r="O371" s="34"/>
      <c r="P371" s="5">
        <f t="shared" si="83"/>
        <v>275887.50933333329</v>
      </c>
      <c r="Q371" s="5">
        <f t="shared" si="84"/>
        <v>13073.893113011793</v>
      </c>
      <c r="R371" s="5">
        <f t="shared" si="85"/>
        <v>7548.2157081537534</v>
      </c>
      <c r="S371" s="34">
        <f t="shared" si="75"/>
        <v>32479.9721921856</v>
      </c>
      <c r="T371" s="5">
        <f t="shared" si="86"/>
        <v>27.58875093333333</v>
      </c>
      <c r="U371" s="5">
        <f t="shared" si="87"/>
        <v>1.3073893113011792</v>
      </c>
      <c r="V371" s="34">
        <f t="shared" si="88"/>
        <v>3.24799721921856</v>
      </c>
      <c r="W371" s="6"/>
      <c r="X371" s="6"/>
    </row>
    <row r="372" spans="1:24" x14ac:dyDescent="0.3">
      <c r="A372" s="38" t="s">
        <v>17</v>
      </c>
      <c r="B372" s="38" t="s">
        <v>79</v>
      </c>
      <c r="C372" s="38" t="s">
        <v>99</v>
      </c>
      <c r="D372" s="38">
        <v>3</v>
      </c>
      <c r="E372" s="38"/>
      <c r="F372" s="42" t="s">
        <v>40</v>
      </c>
      <c r="G372" s="3">
        <v>4</v>
      </c>
      <c r="H372" s="8">
        <f t="shared" si="89"/>
        <v>232876.05800000002</v>
      </c>
      <c r="I372" s="8">
        <f t="shared" si="89"/>
        <v>305958.73600000003</v>
      </c>
      <c r="J372" s="8">
        <f t="shared" si="89"/>
        <v>311141.22399999999</v>
      </c>
      <c r="K372" s="12"/>
      <c r="L372" s="12"/>
      <c r="M372" s="5"/>
      <c r="N372" s="5"/>
      <c r="O372" s="34"/>
      <c r="P372" s="5">
        <f t="shared" si="83"/>
        <v>283325.33933333331</v>
      </c>
      <c r="Q372" s="5">
        <f t="shared" si="84"/>
        <v>35735.715428265168</v>
      </c>
      <c r="R372" s="5">
        <f t="shared" si="85"/>
        <v>20632.024922192759</v>
      </c>
      <c r="S372" s="34">
        <f t="shared" si="75"/>
        <v>88779.603240195444</v>
      </c>
      <c r="T372" s="5">
        <f t="shared" si="86"/>
        <v>28.33253393333333</v>
      </c>
      <c r="U372" s="5">
        <f t="shared" si="87"/>
        <v>3.5735715428265169</v>
      </c>
      <c r="V372" s="34">
        <f t="shared" si="88"/>
        <v>8.8779603240195435</v>
      </c>
      <c r="W372" s="4"/>
      <c r="X372" s="6"/>
    </row>
    <row r="373" spans="1:24" x14ac:dyDescent="0.3">
      <c r="A373" s="38" t="s">
        <v>17</v>
      </c>
      <c r="B373" s="38" t="s">
        <v>77</v>
      </c>
      <c r="C373" s="38" t="s">
        <v>100</v>
      </c>
      <c r="D373" s="38">
        <v>3</v>
      </c>
      <c r="E373" s="38"/>
      <c r="F373" s="42" t="s">
        <v>40</v>
      </c>
      <c r="G373" s="3">
        <v>0</v>
      </c>
      <c r="H373" s="8">
        <v>79992.661999999997</v>
      </c>
      <c r="I373" s="8">
        <v>77641.347999999998</v>
      </c>
      <c r="J373" s="8">
        <v>84791.261999999988</v>
      </c>
      <c r="K373" s="12"/>
      <c r="L373" s="12"/>
      <c r="M373" s="5"/>
      <c r="N373" s="5"/>
      <c r="O373" s="34"/>
      <c r="P373" s="5">
        <f t="shared" si="83"/>
        <v>80808.423999999999</v>
      </c>
      <c r="Q373" s="5">
        <f t="shared" si="84"/>
        <v>2975.3899780624793</v>
      </c>
      <c r="R373" s="5">
        <f t="shared" si="85"/>
        <v>1717.8422047784873</v>
      </c>
      <c r="S373" s="34">
        <f t="shared" si="75"/>
        <v>7391.8750071618306</v>
      </c>
      <c r="T373" s="5">
        <f t="shared" si="86"/>
        <v>8.0808423999999999</v>
      </c>
      <c r="U373" s="5">
        <f t="shared" si="87"/>
        <v>0.29753899780624793</v>
      </c>
      <c r="V373" s="34">
        <f t="shared" si="88"/>
        <v>0.73918750071618311</v>
      </c>
      <c r="W373" s="4"/>
      <c r="X373" s="6"/>
    </row>
    <row r="374" spans="1:24" x14ac:dyDescent="0.3">
      <c r="A374" s="38" t="s">
        <v>17</v>
      </c>
      <c r="B374" s="38" t="s">
        <v>77</v>
      </c>
      <c r="C374" s="38" t="s">
        <v>100</v>
      </c>
      <c r="D374" s="38">
        <v>3</v>
      </c>
      <c r="E374" s="35" t="s">
        <v>169</v>
      </c>
      <c r="F374" s="18" t="s">
        <v>131</v>
      </c>
      <c r="G374" s="3">
        <v>1</v>
      </c>
      <c r="H374" s="8">
        <v>99906.851999999984</v>
      </c>
      <c r="I374" s="8">
        <v>43043.441999999995</v>
      </c>
      <c r="J374" s="8">
        <v>74954.131999999983</v>
      </c>
      <c r="K374" s="12"/>
      <c r="L374" s="12"/>
      <c r="M374" s="12"/>
      <c r="N374" s="12"/>
      <c r="O374" s="34"/>
      <c r="P374" s="5">
        <f t="shared" si="83"/>
        <v>72634.808666666664</v>
      </c>
      <c r="Q374" s="5">
        <f t="shared" si="84"/>
        <v>23272.248061449085</v>
      </c>
      <c r="R374" s="5">
        <f t="shared" si="85"/>
        <v>13436.238682925376</v>
      </c>
      <c r="S374" s="34">
        <f t="shared" si="75"/>
        <v>57816.135052627891</v>
      </c>
      <c r="T374" s="5">
        <f t="shared" si="86"/>
        <v>7.2634808666666668</v>
      </c>
      <c r="U374" s="5">
        <f t="shared" si="87"/>
        <v>2.3272248061449083</v>
      </c>
      <c r="V374" s="34">
        <f t="shared" si="88"/>
        <v>5.7816135052627891</v>
      </c>
      <c r="W374" s="4"/>
      <c r="X374" s="6"/>
    </row>
    <row r="375" spans="1:24" x14ac:dyDescent="0.3">
      <c r="A375" s="38" t="s">
        <v>17</v>
      </c>
      <c r="B375" s="38" t="s">
        <v>77</v>
      </c>
      <c r="C375" s="38" t="s">
        <v>100</v>
      </c>
      <c r="D375" s="38">
        <v>3</v>
      </c>
      <c r="E375" s="35" t="s">
        <v>169</v>
      </c>
      <c r="F375" s="18" t="s">
        <v>131</v>
      </c>
      <c r="G375" s="3">
        <v>2</v>
      </c>
      <c r="H375" s="8">
        <v>2927.1459999999975</v>
      </c>
      <c r="I375" s="8">
        <v>12284.415999999997</v>
      </c>
      <c r="J375" s="8">
        <v>61614.023999999983</v>
      </c>
      <c r="K375" s="12"/>
      <c r="L375" s="12"/>
      <c r="M375" s="12"/>
      <c r="N375" s="12"/>
      <c r="O375" s="34"/>
      <c r="P375" s="5">
        <f t="shared" si="83"/>
        <v>25608.528666666662</v>
      </c>
      <c r="Q375" s="5">
        <f t="shared" si="84"/>
        <v>25744.726270471274</v>
      </c>
      <c r="R375" s="5">
        <f t="shared" si="85"/>
        <v>14863.724642469821</v>
      </c>
      <c r="S375" s="34">
        <f t="shared" si="75"/>
        <v>63958.607136547638</v>
      </c>
      <c r="T375" s="5">
        <f t="shared" si="86"/>
        <v>2.5608528666666661</v>
      </c>
      <c r="U375" s="5">
        <f t="shared" si="87"/>
        <v>2.5744726270471272</v>
      </c>
      <c r="V375" s="34">
        <f t="shared" si="88"/>
        <v>6.3958607136547636</v>
      </c>
      <c r="W375" s="4"/>
      <c r="X375" s="6"/>
    </row>
    <row r="376" spans="1:24" x14ac:dyDescent="0.3">
      <c r="A376" s="38" t="s">
        <v>17</v>
      </c>
      <c r="B376" s="38" t="s">
        <v>77</v>
      </c>
      <c r="C376" s="38" t="s">
        <v>100</v>
      </c>
      <c r="D376" s="38">
        <v>3</v>
      </c>
      <c r="E376" s="35" t="s">
        <v>169</v>
      </c>
      <c r="F376" s="18" t="s">
        <v>131</v>
      </c>
      <c r="G376" s="3">
        <v>3</v>
      </c>
      <c r="H376" s="8">
        <v>14155.869999999999</v>
      </c>
      <c r="I376" s="8">
        <v>19002.455999999995</v>
      </c>
      <c r="J376" s="8">
        <v>4174.7820000000011</v>
      </c>
      <c r="K376" s="12"/>
      <c r="L376" s="12"/>
      <c r="M376" s="12"/>
      <c r="N376" s="12"/>
      <c r="O376" s="34"/>
      <c r="P376" s="5">
        <f t="shared" si="83"/>
        <v>12444.36933333333</v>
      </c>
      <c r="Q376" s="5">
        <f t="shared" si="84"/>
        <v>6173.1626125549483</v>
      </c>
      <c r="R376" s="5">
        <f t="shared" si="85"/>
        <v>3564.0770961099329</v>
      </c>
      <c r="S376" s="34">
        <f t="shared" si="75"/>
        <v>15336.223744561041</v>
      </c>
      <c r="T376" s="5">
        <f t="shared" si="86"/>
        <v>1.2444369333333329</v>
      </c>
      <c r="U376" s="5">
        <f t="shared" si="87"/>
        <v>0.61731626125549488</v>
      </c>
      <c r="V376" s="34">
        <f t="shared" si="88"/>
        <v>1.5336223744561042</v>
      </c>
      <c r="W376" s="4"/>
    </row>
    <row r="377" spans="1:24" x14ac:dyDescent="0.3">
      <c r="A377" s="38" t="s">
        <v>17</v>
      </c>
      <c r="B377" s="38" t="s">
        <v>77</v>
      </c>
      <c r="C377" s="38" t="s">
        <v>100</v>
      </c>
      <c r="D377" s="38">
        <v>3</v>
      </c>
      <c r="E377" s="35" t="s">
        <v>169</v>
      </c>
      <c r="F377" s="18" t="s">
        <v>131</v>
      </c>
      <c r="G377" s="3">
        <v>4</v>
      </c>
      <c r="H377" s="8">
        <v>79992.661999999997</v>
      </c>
      <c r="I377" s="8">
        <v>77641.347999999998</v>
      </c>
      <c r="J377" s="8">
        <v>84791.261999999988</v>
      </c>
      <c r="K377" s="12"/>
      <c r="L377" s="12"/>
      <c r="M377" s="12"/>
      <c r="N377" s="12"/>
      <c r="O377" s="34"/>
      <c r="P377" s="5">
        <f t="shared" si="83"/>
        <v>80808.423999999999</v>
      </c>
      <c r="Q377" s="5">
        <f t="shared" si="84"/>
        <v>2975.3899780624793</v>
      </c>
      <c r="R377" s="5">
        <f t="shared" si="85"/>
        <v>1717.8422047784873</v>
      </c>
      <c r="S377" s="34">
        <f t="shared" si="75"/>
        <v>7391.8750071618306</v>
      </c>
      <c r="T377" s="5">
        <f t="shared" si="86"/>
        <v>8.0808423999999999</v>
      </c>
      <c r="U377" s="5">
        <f t="shared" si="87"/>
        <v>0.29753899780624793</v>
      </c>
      <c r="V377" s="34">
        <f t="shared" si="88"/>
        <v>0.73918750071618311</v>
      </c>
      <c r="W377" s="4"/>
    </row>
    <row r="378" spans="1:24" x14ac:dyDescent="0.3">
      <c r="A378" s="38" t="s">
        <v>17</v>
      </c>
      <c r="B378" s="38" t="s">
        <v>77</v>
      </c>
      <c r="C378" s="38" t="s">
        <v>100</v>
      </c>
      <c r="D378" s="38">
        <v>3</v>
      </c>
      <c r="E378" s="35" t="s">
        <v>168</v>
      </c>
      <c r="F378" s="18" t="s">
        <v>131</v>
      </c>
      <c r="G378" s="3">
        <v>0</v>
      </c>
      <c r="H378" s="8">
        <v>79992.661999999997</v>
      </c>
      <c r="I378" s="8">
        <v>77641.347999999998</v>
      </c>
      <c r="J378" s="8">
        <v>84791.261999999988</v>
      </c>
      <c r="K378" s="12"/>
      <c r="L378" s="12"/>
      <c r="M378" s="12"/>
      <c r="N378" s="12"/>
      <c r="O378" s="34"/>
      <c r="P378" s="5">
        <f t="shared" si="83"/>
        <v>80808.423999999999</v>
      </c>
      <c r="Q378" s="5">
        <f t="shared" si="84"/>
        <v>2975.3899780624793</v>
      </c>
      <c r="R378" s="5">
        <f t="shared" si="85"/>
        <v>1717.8422047784873</v>
      </c>
      <c r="S378" s="34">
        <f t="shared" si="75"/>
        <v>7391.8750071618306</v>
      </c>
      <c r="T378" s="5">
        <f t="shared" si="86"/>
        <v>8.0808423999999999</v>
      </c>
      <c r="U378" s="5">
        <f t="shared" si="87"/>
        <v>0.29753899780624793</v>
      </c>
      <c r="V378" s="34">
        <f t="shared" si="88"/>
        <v>0.73918750071618311</v>
      </c>
      <c r="W378" s="4"/>
    </row>
    <row r="379" spans="1:24" x14ac:dyDescent="0.3">
      <c r="A379" s="38" t="s">
        <v>17</v>
      </c>
      <c r="B379" s="38" t="s">
        <v>77</v>
      </c>
      <c r="C379" s="38" t="s">
        <v>100</v>
      </c>
      <c r="D379" s="38">
        <v>3</v>
      </c>
      <c r="E379" s="35" t="s">
        <v>168</v>
      </c>
      <c r="F379" s="18" t="s">
        <v>131</v>
      </c>
      <c r="G379" s="3">
        <v>1</v>
      </c>
      <c r="H379" s="8">
        <v>125051.516</v>
      </c>
      <c r="I379" s="8">
        <v>138679.54</v>
      </c>
      <c r="J379" s="8">
        <v>131481.63999999998</v>
      </c>
      <c r="K379" s="12"/>
      <c r="L379" s="12"/>
      <c r="M379" s="12"/>
      <c r="N379" s="12"/>
      <c r="O379" s="34"/>
      <c r="P379" s="5">
        <f t="shared" si="83"/>
        <v>131737.56533333333</v>
      </c>
      <c r="Q379" s="5">
        <f t="shared" si="84"/>
        <v>5566.559851369926</v>
      </c>
      <c r="R379" s="5">
        <f t="shared" si="85"/>
        <v>3213.8548286485902</v>
      </c>
      <c r="S379" s="34">
        <f t="shared" si="75"/>
        <v>13829.217327674884</v>
      </c>
      <c r="T379" s="5">
        <f t="shared" si="86"/>
        <v>13.173756533333334</v>
      </c>
      <c r="U379" s="5">
        <f t="shared" si="87"/>
        <v>0.55665598513699255</v>
      </c>
      <c r="V379" s="34">
        <f t="shared" si="88"/>
        <v>1.3829217327674883</v>
      </c>
      <c r="W379" s="4"/>
    </row>
    <row r="380" spans="1:24" x14ac:dyDescent="0.3">
      <c r="A380" s="38" t="s">
        <v>17</v>
      </c>
      <c r="B380" s="38" t="s">
        <v>77</v>
      </c>
      <c r="C380" s="38" t="s">
        <v>100</v>
      </c>
      <c r="D380" s="38">
        <v>3</v>
      </c>
      <c r="E380" s="35" t="s">
        <v>168</v>
      </c>
      <c r="F380" s="18" t="s">
        <v>131</v>
      </c>
      <c r="G380" s="3">
        <v>2</v>
      </c>
      <c r="H380" s="8">
        <v>245640.33399999997</v>
      </c>
      <c r="I380" s="8">
        <v>248711.43799999997</v>
      </c>
      <c r="J380" s="8">
        <v>167951</v>
      </c>
      <c r="K380" s="12"/>
      <c r="L380" s="12"/>
      <c r="M380" s="12"/>
      <c r="N380" s="12"/>
      <c r="O380" s="34"/>
      <c r="P380" s="5">
        <f t="shared" si="83"/>
        <v>220767.59066666663</v>
      </c>
      <c r="Q380" s="5">
        <f t="shared" si="84"/>
        <v>37368.008663225759</v>
      </c>
      <c r="R380" s="5">
        <f t="shared" si="85"/>
        <v>21574.429860793662</v>
      </c>
      <c r="S380" s="34">
        <f t="shared" si="75"/>
        <v>92834.771690995127</v>
      </c>
      <c r="T380" s="5">
        <f t="shared" si="86"/>
        <v>22.076759066666664</v>
      </c>
      <c r="U380" s="5">
        <f t="shared" si="87"/>
        <v>3.736800866322576</v>
      </c>
      <c r="V380" s="34">
        <f t="shared" si="88"/>
        <v>9.2834771690995126</v>
      </c>
      <c r="W380" s="4"/>
    </row>
    <row r="381" spans="1:24" x14ac:dyDescent="0.3">
      <c r="A381" s="38" t="s">
        <v>17</v>
      </c>
      <c r="B381" s="38" t="s">
        <v>77</v>
      </c>
      <c r="C381" s="38" t="s">
        <v>100</v>
      </c>
      <c r="D381" s="38">
        <v>3</v>
      </c>
      <c r="E381" s="35" t="s">
        <v>168</v>
      </c>
      <c r="F381" s="18" t="s">
        <v>131</v>
      </c>
      <c r="G381" s="3">
        <v>3</v>
      </c>
      <c r="H381" s="8">
        <v>297225.28399999999</v>
      </c>
      <c r="I381" s="8">
        <v>278318.8</v>
      </c>
      <c r="J381" s="8">
        <v>280382.19799999997</v>
      </c>
      <c r="K381" s="5"/>
      <c r="L381" s="5"/>
      <c r="M381" s="5"/>
      <c r="N381" s="5"/>
      <c r="O381" s="34"/>
      <c r="P381" s="5">
        <f t="shared" si="83"/>
        <v>285308.76066666667</v>
      </c>
      <c r="Q381" s="5">
        <f t="shared" si="84"/>
        <v>8468.2563766893345</v>
      </c>
      <c r="R381" s="5">
        <f t="shared" si="85"/>
        <v>4889.1500986483525</v>
      </c>
      <c r="S381" s="34">
        <f t="shared" si="75"/>
        <v>21038.012874483862</v>
      </c>
      <c r="T381" s="5">
        <f t="shared" si="86"/>
        <v>28.530876066666668</v>
      </c>
      <c r="U381" s="5">
        <f t="shared" si="87"/>
        <v>0.84682563766893348</v>
      </c>
      <c r="V381" s="34">
        <f t="shared" si="88"/>
        <v>2.1038012874483862</v>
      </c>
      <c r="W381" s="4"/>
    </row>
    <row r="382" spans="1:24" x14ac:dyDescent="0.3">
      <c r="A382" s="38" t="s">
        <v>17</v>
      </c>
      <c r="B382" s="38" t="s">
        <v>77</v>
      </c>
      <c r="C382" s="38" t="s">
        <v>100</v>
      </c>
      <c r="D382" s="38">
        <v>3</v>
      </c>
      <c r="E382" s="38" t="s">
        <v>168</v>
      </c>
      <c r="F382" s="18" t="s">
        <v>131</v>
      </c>
      <c r="G382" s="3">
        <v>4</v>
      </c>
      <c r="H382" s="8">
        <v>451932.14799999993</v>
      </c>
      <c r="I382" s="8">
        <v>748821.52999999991</v>
      </c>
      <c r="J382" s="8">
        <v>660095.41599999997</v>
      </c>
      <c r="K382" s="5"/>
      <c r="L382" s="5"/>
      <c r="M382" s="5"/>
      <c r="N382" s="5"/>
      <c r="O382" s="34"/>
      <c r="P382" s="5">
        <f t="shared" si="83"/>
        <v>620283.03133333323</v>
      </c>
      <c r="Q382" s="5">
        <f t="shared" si="84"/>
        <v>124430.9601498501</v>
      </c>
      <c r="R382" s="5">
        <f t="shared" si="85"/>
        <v>71840.248338039557</v>
      </c>
      <c r="S382" s="34">
        <f t="shared" si="75"/>
        <v>309128.58859858423</v>
      </c>
      <c r="T382" s="5">
        <f t="shared" si="86"/>
        <v>62.028303133333324</v>
      </c>
      <c r="U382" s="5">
        <f t="shared" si="87"/>
        <v>12.443096014985009</v>
      </c>
      <c r="V382" s="34">
        <f t="shared" si="88"/>
        <v>30.912858859858424</v>
      </c>
      <c r="W382" s="9"/>
    </row>
    <row r="383" spans="1:24" x14ac:dyDescent="0.3">
      <c r="A383" s="38" t="s">
        <v>17</v>
      </c>
      <c r="B383" s="38" t="s">
        <v>77</v>
      </c>
      <c r="C383" s="38" t="s">
        <v>100</v>
      </c>
      <c r="D383" s="38">
        <v>3</v>
      </c>
      <c r="E383" s="35"/>
      <c r="F383" s="42" t="s">
        <v>40</v>
      </c>
      <c r="G383" s="3">
        <v>0</v>
      </c>
      <c r="H383" s="8">
        <f t="shared" ref="H383:J386" si="90">H378-H373</f>
        <v>0</v>
      </c>
      <c r="I383" s="8">
        <f t="shared" si="90"/>
        <v>0</v>
      </c>
      <c r="J383" s="8">
        <f t="shared" si="90"/>
        <v>0</v>
      </c>
      <c r="K383" s="5"/>
      <c r="L383" s="5"/>
      <c r="M383" s="5"/>
      <c r="N383" s="5"/>
      <c r="O383" s="34"/>
      <c r="P383" s="5">
        <f t="shared" si="83"/>
        <v>0</v>
      </c>
      <c r="Q383" s="5">
        <f t="shared" si="84"/>
        <v>0</v>
      </c>
      <c r="R383" s="5">
        <f t="shared" si="85"/>
        <v>0</v>
      </c>
      <c r="S383" s="34">
        <f t="shared" si="75"/>
        <v>0</v>
      </c>
      <c r="T383" s="5">
        <f t="shared" si="86"/>
        <v>0</v>
      </c>
      <c r="U383" s="5">
        <f t="shared" si="87"/>
        <v>0</v>
      </c>
      <c r="V383" s="34">
        <f t="shared" si="88"/>
        <v>0</v>
      </c>
      <c r="W383" s="4"/>
      <c r="X383" s="6"/>
    </row>
    <row r="384" spans="1:24" x14ac:dyDescent="0.3">
      <c r="A384" s="38" t="s">
        <v>17</v>
      </c>
      <c r="B384" s="38" t="s">
        <v>77</v>
      </c>
      <c r="C384" s="38" t="s">
        <v>100</v>
      </c>
      <c r="D384" s="38">
        <v>3</v>
      </c>
      <c r="E384" s="38"/>
      <c r="F384" s="42" t="s">
        <v>40</v>
      </c>
      <c r="G384" s="3">
        <v>1</v>
      </c>
      <c r="H384" s="8">
        <f t="shared" si="90"/>
        <v>25144.664000000019</v>
      </c>
      <c r="I384" s="8">
        <f t="shared" si="90"/>
        <v>95636.098000000013</v>
      </c>
      <c r="J384" s="8">
        <f t="shared" si="90"/>
        <v>56527.508000000002</v>
      </c>
      <c r="K384" s="5"/>
      <c r="L384" s="5"/>
      <c r="M384" s="5"/>
      <c r="N384" s="5"/>
      <c r="O384" s="34"/>
      <c r="P384" s="5">
        <f t="shared" si="83"/>
        <v>59102.756666666675</v>
      </c>
      <c r="Q384" s="5">
        <f t="shared" si="84"/>
        <v>28835.562489345986</v>
      </c>
      <c r="R384" s="5">
        <f t="shared" si="85"/>
        <v>16648.21976545818</v>
      </c>
      <c r="S384" s="34">
        <f t="shared" si="75"/>
        <v>71637.289650766543</v>
      </c>
      <c r="T384" s="5">
        <f t="shared" si="86"/>
        <v>5.9102756666666671</v>
      </c>
      <c r="U384" s="5">
        <f t="shared" si="87"/>
        <v>2.8835562489345987</v>
      </c>
      <c r="V384" s="34">
        <f t="shared" si="88"/>
        <v>7.163728965076654</v>
      </c>
      <c r="W384" s="4"/>
      <c r="X384" s="6"/>
    </row>
    <row r="385" spans="1:24" x14ac:dyDescent="0.3">
      <c r="A385" s="38" t="s">
        <v>17</v>
      </c>
      <c r="B385" s="38" t="s">
        <v>77</v>
      </c>
      <c r="C385" s="38" t="s">
        <v>100</v>
      </c>
      <c r="D385" s="38">
        <v>3</v>
      </c>
      <c r="E385" s="38"/>
      <c r="F385" s="42" t="s">
        <v>40</v>
      </c>
      <c r="G385" s="3">
        <v>2</v>
      </c>
      <c r="H385" s="8">
        <f t="shared" si="90"/>
        <v>242713.18799999997</v>
      </c>
      <c r="I385" s="8">
        <f t="shared" si="90"/>
        <v>236427.02199999997</v>
      </c>
      <c r="J385" s="8">
        <f t="shared" si="90"/>
        <v>106336.97600000002</v>
      </c>
      <c r="K385" s="5"/>
      <c r="L385" s="5"/>
      <c r="M385" s="5"/>
      <c r="N385" s="5"/>
      <c r="O385" s="34"/>
      <c r="P385" s="5">
        <f t="shared" si="83"/>
        <v>195159.06200000001</v>
      </c>
      <c r="Q385" s="5">
        <f t="shared" si="84"/>
        <v>62859.10802097249</v>
      </c>
      <c r="R385" s="5">
        <f t="shared" si="85"/>
        <v>36291.722936928236</v>
      </c>
      <c r="S385" s="34">
        <f t="shared" si="75"/>
        <v>156163.2837976022</v>
      </c>
      <c r="T385" s="5">
        <f t="shared" si="86"/>
        <v>19.5159062</v>
      </c>
      <c r="U385" s="5">
        <f t="shared" si="87"/>
        <v>6.2859108020972494</v>
      </c>
      <c r="V385" s="34">
        <f t="shared" si="88"/>
        <v>15.616328379760219</v>
      </c>
      <c r="W385" s="4"/>
      <c r="X385" s="6"/>
    </row>
    <row r="386" spans="1:24" x14ac:dyDescent="0.3">
      <c r="A386" s="38" t="s">
        <v>17</v>
      </c>
      <c r="B386" s="38" t="s">
        <v>77</v>
      </c>
      <c r="C386" s="38" t="s">
        <v>100</v>
      </c>
      <c r="D386" s="38">
        <v>3</v>
      </c>
      <c r="E386" s="38"/>
      <c r="F386" s="42" t="s">
        <v>40</v>
      </c>
      <c r="G386" s="3">
        <v>3</v>
      </c>
      <c r="H386" s="8">
        <f t="shared" si="90"/>
        <v>283069.41399999999</v>
      </c>
      <c r="I386" s="8">
        <f t="shared" si="90"/>
        <v>259316.34399999998</v>
      </c>
      <c r="J386" s="8">
        <f t="shared" si="90"/>
        <v>276207.41599999997</v>
      </c>
      <c r="K386" s="5"/>
      <c r="L386" s="5"/>
      <c r="M386" s="5"/>
      <c r="N386" s="5"/>
      <c r="O386" s="34"/>
      <c r="P386" s="5">
        <f t="shared" si="83"/>
        <v>272864.39133333327</v>
      </c>
      <c r="Q386" s="5">
        <f t="shared" si="84"/>
        <v>9981.1136335140927</v>
      </c>
      <c r="R386" s="5">
        <f t="shared" si="85"/>
        <v>5762.5986431216052</v>
      </c>
      <c r="S386" s="34">
        <f t="shared" si="75"/>
        <v>24796.461961352266</v>
      </c>
      <c r="T386" s="5">
        <f t="shared" si="86"/>
        <v>27.286439133333328</v>
      </c>
      <c r="U386" s="5">
        <f t="shared" si="87"/>
        <v>0.99811136335140926</v>
      </c>
      <c r="V386" s="34">
        <f t="shared" si="88"/>
        <v>2.4796461961352265</v>
      </c>
      <c r="W386" s="4"/>
      <c r="X386" s="6"/>
    </row>
    <row r="387" spans="1:24" ht="15" x14ac:dyDescent="0.3">
      <c r="A387" s="38" t="s">
        <v>18</v>
      </c>
      <c r="B387" s="38" t="s">
        <v>79</v>
      </c>
      <c r="C387" s="38" t="s">
        <v>99</v>
      </c>
      <c r="D387" s="38">
        <v>3</v>
      </c>
      <c r="E387" s="35" t="s">
        <v>169</v>
      </c>
      <c r="F387" s="18" t="s">
        <v>104</v>
      </c>
      <c r="G387" s="3">
        <v>0</v>
      </c>
      <c r="H387" s="8">
        <v>116564.493</v>
      </c>
      <c r="I387" s="8">
        <v>110701.17100000002</v>
      </c>
      <c r="J387" s="8">
        <v>107645.637</v>
      </c>
      <c r="K387" s="12"/>
      <c r="L387" s="12"/>
      <c r="M387" s="12"/>
      <c r="N387" s="12"/>
      <c r="O387" s="34"/>
      <c r="P387" s="5">
        <f t="shared" si="83"/>
        <v>111637.10033333335</v>
      </c>
      <c r="Q387" s="5">
        <f t="shared" si="84"/>
        <v>3700.7630632010041</v>
      </c>
      <c r="R387" s="5">
        <f t="shared" si="85"/>
        <v>2136.6365507461237</v>
      </c>
      <c r="S387" s="34">
        <f t="shared" ref="S387:S430" si="91">R387*4.303</f>
        <v>9193.9470778605701</v>
      </c>
      <c r="T387" s="5">
        <f t="shared" si="86"/>
        <v>11.163710033333334</v>
      </c>
      <c r="U387" s="5">
        <f t="shared" si="87"/>
        <v>0.37007630632010041</v>
      </c>
      <c r="V387" s="34">
        <f t="shared" si="88"/>
        <v>0.91939470778605703</v>
      </c>
      <c r="W387" s="4"/>
      <c r="X387" s="6"/>
    </row>
    <row r="388" spans="1:24" ht="15" x14ac:dyDescent="0.3">
      <c r="A388" s="38" t="s">
        <v>18</v>
      </c>
      <c r="B388" s="38" t="s">
        <v>79</v>
      </c>
      <c r="C388" s="38" t="s">
        <v>99</v>
      </c>
      <c r="D388" s="38">
        <v>3</v>
      </c>
      <c r="E388" s="35" t="s">
        <v>169</v>
      </c>
      <c r="F388" s="18" t="s">
        <v>104</v>
      </c>
      <c r="G388" s="3">
        <v>1</v>
      </c>
      <c r="H388" s="8">
        <v>29399.192000000003</v>
      </c>
      <c r="I388" s="8">
        <v>27169.477999999999</v>
      </c>
      <c r="J388" s="8">
        <v>33115.381999999998</v>
      </c>
      <c r="K388" s="14"/>
      <c r="P388" s="5">
        <f t="shared" si="83"/>
        <v>29894.683999999997</v>
      </c>
      <c r="Q388" s="5">
        <f t="shared" si="84"/>
        <v>2452.5602725657927</v>
      </c>
      <c r="R388" s="5">
        <f t="shared" si="85"/>
        <v>1415.9863335696425</v>
      </c>
      <c r="S388" s="34">
        <f t="shared" si="91"/>
        <v>6092.9891933501713</v>
      </c>
      <c r="T388" s="5">
        <f t="shared" si="86"/>
        <v>2.9894683999999998</v>
      </c>
      <c r="U388" s="5">
        <f t="shared" si="87"/>
        <v>0.24525602725657927</v>
      </c>
      <c r="V388" s="34">
        <f t="shared" si="88"/>
        <v>0.60929891933501712</v>
      </c>
      <c r="W388" s="4"/>
      <c r="X388" s="6"/>
    </row>
    <row r="389" spans="1:24" ht="15" x14ac:dyDescent="0.3">
      <c r="A389" s="38" t="s">
        <v>18</v>
      </c>
      <c r="B389" s="38" t="s">
        <v>79</v>
      </c>
      <c r="C389" s="38" t="s">
        <v>99</v>
      </c>
      <c r="D389" s="38">
        <v>3</v>
      </c>
      <c r="E389" s="35" t="s">
        <v>169</v>
      </c>
      <c r="F389" s="18" t="s">
        <v>104</v>
      </c>
      <c r="G389" s="3">
        <v>2</v>
      </c>
      <c r="H389" s="8">
        <v>4005.2270000000003</v>
      </c>
      <c r="I389" s="8">
        <v>1981.9679999999998</v>
      </c>
      <c r="J389" s="8">
        <v>1486.4760000000001</v>
      </c>
      <c r="K389" s="14"/>
      <c r="L389" s="14"/>
      <c r="M389" s="14"/>
      <c r="N389" s="14"/>
      <c r="P389" s="5">
        <f t="shared" si="83"/>
        <v>2491.2236666666668</v>
      </c>
      <c r="Q389" s="5">
        <f t="shared" si="84"/>
        <v>1089.5052854466669</v>
      </c>
      <c r="R389" s="5">
        <f t="shared" si="85"/>
        <v>629.02616983615326</v>
      </c>
      <c r="S389" s="34">
        <f t="shared" si="91"/>
        <v>2706.6996088049673</v>
      </c>
      <c r="T389" s="5">
        <f t="shared" si="86"/>
        <v>0.24912236666666668</v>
      </c>
      <c r="U389" s="5">
        <f t="shared" si="87"/>
        <v>0.10895052854466669</v>
      </c>
      <c r="V389" s="34">
        <f t="shared" si="88"/>
        <v>0.27066996088049672</v>
      </c>
      <c r="W389" s="4"/>
      <c r="X389" s="6"/>
    </row>
    <row r="390" spans="1:24" ht="15" x14ac:dyDescent="0.3">
      <c r="A390" s="38" t="s">
        <v>18</v>
      </c>
      <c r="B390" s="38" t="s">
        <v>79</v>
      </c>
      <c r="C390" s="38" t="s">
        <v>99</v>
      </c>
      <c r="D390" s="38">
        <v>3</v>
      </c>
      <c r="E390" s="35" t="s">
        <v>169</v>
      </c>
      <c r="F390" s="18" t="s">
        <v>104</v>
      </c>
      <c r="G390" s="3">
        <v>3</v>
      </c>
      <c r="H390" s="8">
        <v>6771.7240000000002</v>
      </c>
      <c r="I390" s="8">
        <v>6771.7240000000002</v>
      </c>
      <c r="J390" s="8">
        <v>7102.0519999999997</v>
      </c>
      <c r="K390" s="14"/>
      <c r="L390" s="14"/>
      <c r="M390" s="14"/>
      <c r="N390" s="14"/>
      <c r="P390" s="5">
        <f t="shared" si="83"/>
        <v>6881.833333333333</v>
      </c>
      <c r="Q390" s="5">
        <f t="shared" si="84"/>
        <v>155.71811254385969</v>
      </c>
      <c r="R390" s="5">
        <f t="shared" si="85"/>
        <v>89.903894194897831</v>
      </c>
      <c r="S390" s="34">
        <f t="shared" si="91"/>
        <v>386.85645672064538</v>
      </c>
      <c r="T390" s="5">
        <f t="shared" si="86"/>
        <v>0.68818333333333326</v>
      </c>
      <c r="U390" s="5">
        <f t="shared" si="87"/>
        <v>1.5571811254385969E-2</v>
      </c>
      <c r="V390" s="34">
        <f t="shared" si="88"/>
        <v>3.8685645672064541E-2</v>
      </c>
      <c r="W390" s="4"/>
    </row>
    <row r="391" spans="1:24" ht="15" x14ac:dyDescent="0.3">
      <c r="A391" s="38" t="s">
        <v>18</v>
      </c>
      <c r="B391" s="38" t="s">
        <v>79</v>
      </c>
      <c r="C391" s="38" t="s">
        <v>99</v>
      </c>
      <c r="D391" s="38">
        <v>3</v>
      </c>
      <c r="E391" s="35" t="s">
        <v>169</v>
      </c>
      <c r="F391" s="18" t="s">
        <v>104</v>
      </c>
      <c r="G391" s="3">
        <v>4</v>
      </c>
      <c r="H391" s="8"/>
      <c r="I391" s="8"/>
      <c r="J391" s="8"/>
      <c r="K391" s="14"/>
      <c r="L391" s="14"/>
      <c r="M391" s="14"/>
      <c r="N391" s="14"/>
      <c r="P391" s="5"/>
      <c r="Q391" s="5"/>
      <c r="R391" s="5"/>
      <c r="S391" s="34"/>
      <c r="T391" s="5"/>
      <c r="U391" s="5"/>
      <c r="V391" s="34"/>
      <c r="W391" s="4"/>
    </row>
    <row r="392" spans="1:24" ht="15" x14ac:dyDescent="0.3">
      <c r="A392" s="38" t="s">
        <v>18</v>
      </c>
      <c r="B392" s="38" t="s">
        <v>79</v>
      </c>
      <c r="C392" s="38" t="s">
        <v>99</v>
      </c>
      <c r="D392" s="38">
        <v>3</v>
      </c>
      <c r="E392" s="35" t="s">
        <v>169</v>
      </c>
      <c r="F392" s="18" t="s">
        <v>104</v>
      </c>
      <c r="G392" s="3">
        <v>5</v>
      </c>
      <c r="H392" s="8">
        <v>141793.29399999999</v>
      </c>
      <c r="I392" s="8">
        <v>154428.34</v>
      </c>
      <c r="J392" s="8">
        <v>75603.821000000011</v>
      </c>
      <c r="K392" s="14"/>
      <c r="L392" s="14"/>
      <c r="M392" s="14"/>
      <c r="N392" s="14"/>
      <c r="P392" s="5">
        <f t="shared" si="83"/>
        <v>123941.81833333331</v>
      </c>
      <c r="Q392" s="5">
        <f t="shared" si="84"/>
        <v>34567.157693428548</v>
      </c>
      <c r="R392" s="5">
        <f t="shared" si="85"/>
        <v>19957.357799421217</v>
      </c>
      <c r="S392" s="34">
        <f t="shared" si="91"/>
        <v>85876.510610909492</v>
      </c>
      <c r="T392" s="5">
        <f t="shared" si="86"/>
        <v>12.394181833333331</v>
      </c>
      <c r="U392" s="5">
        <f t="shared" si="87"/>
        <v>3.4567157693428547</v>
      </c>
      <c r="V392" s="34">
        <f t="shared" si="88"/>
        <v>8.5876510610909484</v>
      </c>
      <c r="W392" s="4"/>
    </row>
    <row r="393" spans="1:24" ht="15" x14ac:dyDescent="0.3">
      <c r="A393" s="38" t="s">
        <v>18</v>
      </c>
      <c r="B393" s="38" t="s">
        <v>77</v>
      </c>
      <c r="C393" s="38" t="s">
        <v>99</v>
      </c>
      <c r="D393" s="38">
        <v>3</v>
      </c>
      <c r="E393" s="35" t="s">
        <v>169</v>
      </c>
      <c r="F393" s="18" t="s">
        <v>105</v>
      </c>
      <c r="G393" s="3">
        <v>0</v>
      </c>
      <c r="H393" s="8">
        <v>273057.38300000003</v>
      </c>
      <c r="I393" s="8">
        <v>293496.42800000001</v>
      </c>
      <c r="J393" s="8">
        <v>273594.16600000003</v>
      </c>
      <c r="K393" s="14"/>
      <c r="L393" s="14"/>
      <c r="M393" s="14"/>
      <c r="N393" s="14"/>
      <c r="P393" s="5">
        <f t="shared" si="83"/>
        <v>280049.32566666667</v>
      </c>
      <c r="Q393" s="5">
        <f t="shared" si="84"/>
        <v>9511.0621513276546</v>
      </c>
      <c r="R393" s="5">
        <f t="shared" si="85"/>
        <v>5491.2142933482828</v>
      </c>
      <c r="S393" s="34">
        <f t="shared" si="91"/>
        <v>23628.69510427766</v>
      </c>
      <c r="T393" s="5">
        <f t="shared" si="86"/>
        <v>28.004932566666668</v>
      </c>
      <c r="U393" s="5">
        <f t="shared" si="87"/>
        <v>0.9511062151327655</v>
      </c>
      <c r="V393" s="34">
        <f t="shared" si="88"/>
        <v>2.3628695104277662</v>
      </c>
      <c r="W393" s="4"/>
    </row>
    <row r="394" spans="1:24" ht="15" x14ac:dyDescent="0.3">
      <c r="A394" s="38" t="s">
        <v>18</v>
      </c>
      <c r="B394" s="38" t="s">
        <v>77</v>
      </c>
      <c r="C394" s="38" t="s">
        <v>99</v>
      </c>
      <c r="D394" s="38">
        <v>3</v>
      </c>
      <c r="E394" s="35" t="s">
        <v>169</v>
      </c>
      <c r="F394" s="18" t="s">
        <v>105</v>
      </c>
      <c r="G394" s="3">
        <v>1</v>
      </c>
      <c r="H394" s="8">
        <v>42901.349000000002</v>
      </c>
      <c r="I394" s="8">
        <v>43231.676999999996</v>
      </c>
      <c r="J394" s="8">
        <v>63505.558000000005</v>
      </c>
      <c r="K394" s="14"/>
      <c r="P394" s="5">
        <f t="shared" si="83"/>
        <v>49879.527999999998</v>
      </c>
      <c r="Q394" s="5">
        <f t="shared" si="84"/>
        <v>9636.0019135729035</v>
      </c>
      <c r="R394" s="5">
        <f t="shared" si="85"/>
        <v>5563.3482987130656</v>
      </c>
      <c r="S394" s="34">
        <f t="shared" si="91"/>
        <v>23939.08772936232</v>
      </c>
      <c r="T394" s="5">
        <f t="shared" si="86"/>
        <v>4.9879527999999995</v>
      </c>
      <c r="U394" s="5">
        <f t="shared" si="87"/>
        <v>0.96360019135729036</v>
      </c>
      <c r="V394" s="34">
        <f t="shared" si="88"/>
        <v>2.3939087729362321</v>
      </c>
      <c r="W394" s="4"/>
    </row>
    <row r="395" spans="1:24" ht="15" x14ac:dyDescent="0.3">
      <c r="A395" s="38" t="s">
        <v>18</v>
      </c>
      <c r="B395" s="38" t="s">
        <v>77</v>
      </c>
      <c r="C395" s="38" t="s">
        <v>99</v>
      </c>
      <c r="D395" s="38">
        <v>3</v>
      </c>
      <c r="E395" s="35" t="s">
        <v>169</v>
      </c>
      <c r="F395" s="18" t="s">
        <v>105</v>
      </c>
      <c r="G395" s="3">
        <v>2</v>
      </c>
      <c r="H395" s="8">
        <v>17879.003000000001</v>
      </c>
      <c r="I395" s="8">
        <v>19943.553</v>
      </c>
      <c r="J395" s="8">
        <v>47154.322</v>
      </c>
      <c r="K395" s="14"/>
      <c r="L395" s="14"/>
      <c r="M395" s="14"/>
      <c r="N395" s="14"/>
      <c r="P395" s="5">
        <f t="shared" si="83"/>
        <v>28325.626</v>
      </c>
      <c r="Q395" s="5">
        <f t="shared" si="84"/>
        <v>13340.550625091335</v>
      </c>
      <c r="R395" s="5">
        <f t="shared" si="85"/>
        <v>7702.1704945343126</v>
      </c>
      <c r="S395" s="34">
        <f t="shared" si="91"/>
        <v>33142.439637981144</v>
      </c>
      <c r="T395" s="5">
        <f t="shared" si="86"/>
        <v>2.8325626000000002</v>
      </c>
      <c r="U395" s="5">
        <f t="shared" si="87"/>
        <v>1.3340550625091334</v>
      </c>
      <c r="V395" s="34">
        <f t="shared" si="88"/>
        <v>3.3142439637981145</v>
      </c>
      <c r="W395" s="4"/>
    </row>
    <row r="396" spans="1:24" ht="15" x14ac:dyDescent="0.3">
      <c r="A396" s="38" t="s">
        <v>18</v>
      </c>
      <c r="B396" s="38" t="s">
        <v>77</v>
      </c>
      <c r="C396" s="38" t="s">
        <v>99</v>
      </c>
      <c r="D396" s="38">
        <v>3</v>
      </c>
      <c r="E396" s="35" t="s">
        <v>169</v>
      </c>
      <c r="F396" s="18" t="s">
        <v>105</v>
      </c>
      <c r="G396" s="3">
        <v>3</v>
      </c>
      <c r="H396" s="8">
        <v>35675.423999999999</v>
      </c>
      <c r="I396" s="8">
        <v>40795.508000000002</v>
      </c>
      <c r="J396" s="8">
        <v>76594.805000000008</v>
      </c>
      <c r="K396" s="14"/>
      <c r="L396" s="14"/>
      <c r="M396" s="14"/>
      <c r="N396" s="14"/>
      <c r="P396" s="5">
        <f t="shared" si="83"/>
        <v>51021.912333333341</v>
      </c>
      <c r="Q396" s="5">
        <f t="shared" si="84"/>
        <v>18203.1763628843</v>
      </c>
      <c r="R396" s="5">
        <f t="shared" si="85"/>
        <v>10509.608773217484</v>
      </c>
      <c r="S396" s="34">
        <f t="shared" si="91"/>
        <v>45222.846551154835</v>
      </c>
      <c r="T396" s="5">
        <f t="shared" si="86"/>
        <v>5.1021912333333344</v>
      </c>
      <c r="U396" s="5">
        <f t="shared" si="87"/>
        <v>1.8203176362884299</v>
      </c>
      <c r="V396" s="34">
        <f t="shared" si="88"/>
        <v>4.5222846551154836</v>
      </c>
      <c r="W396" s="4"/>
      <c r="X396" s="6"/>
    </row>
    <row r="397" spans="1:24" ht="15" x14ac:dyDescent="0.3">
      <c r="A397" s="38" t="s">
        <v>18</v>
      </c>
      <c r="B397" s="38" t="s">
        <v>77</v>
      </c>
      <c r="C397" s="38" t="s">
        <v>99</v>
      </c>
      <c r="D397" s="38">
        <v>3</v>
      </c>
      <c r="E397" s="35" t="s">
        <v>169</v>
      </c>
      <c r="F397" s="18" t="s">
        <v>105</v>
      </c>
      <c r="G397" s="3">
        <v>4</v>
      </c>
      <c r="H397" s="8"/>
      <c r="I397" s="8"/>
      <c r="J397" s="8"/>
      <c r="K397" s="14"/>
      <c r="L397" s="14"/>
      <c r="M397" s="14"/>
      <c r="N397" s="14"/>
      <c r="P397" s="5"/>
      <c r="Q397" s="5"/>
      <c r="R397" s="5"/>
      <c r="S397" s="34"/>
      <c r="T397" s="5"/>
      <c r="U397" s="5"/>
      <c r="V397" s="34"/>
    </row>
    <row r="398" spans="1:24" ht="15" x14ac:dyDescent="0.3">
      <c r="A398" s="38" t="s">
        <v>18</v>
      </c>
      <c r="B398" s="38" t="s">
        <v>77</v>
      </c>
      <c r="C398" s="38" t="s">
        <v>99</v>
      </c>
      <c r="D398" s="38">
        <v>3</v>
      </c>
      <c r="E398" s="35" t="s">
        <v>169</v>
      </c>
      <c r="F398" s="18" t="s">
        <v>105</v>
      </c>
      <c r="G398" s="3">
        <v>5</v>
      </c>
      <c r="H398" s="8">
        <v>315587.11300000001</v>
      </c>
      <c r="I398" s="8">
        <v>291308.005</v>
      </c>
      <c r="J398" s="8">
        <v>499538.51800000004</v>
      </c>
      <c r="K398" s="14"/>
      <c r="L398" s="14"/>
      <c r="M398" s="14"/>
      <c r="N398" s="14"/>
      <c r="P398" s="5">
        <f t="shared" ref="P398:P412" si="92">AVERAGE(H398:O398)</f>
        <v>368811.212</v>
      </c>
      <c r="Q398" s="5">
        <f t="shared" ref="Q398:Q412" si="93">_xlfn.STDEV.P(H398:O398)</f>
        <v>92968.059647143309</v>
      </c>
      <c r="R398" s="5">
        <f t="shared" ref="R398:R412" si="94">Q398/SQRT(COUNT(H398:O398))</f>
        <v>53675.134263315376</v>
      </c>
      <c r="S398" s="34">
        <f t="shared" si="91"/>
        <v>230964.10273504606</v>
      </c>
      <c r="T398" s="5">
        <f t="shared" ref="T398:T412" si="95">P398/10000</f>
        <v>36.881121200000003</v>
      </c>
      <c r="U398" s="5">
        <f t="shared" ref="U398:U412" si="96">Q398/10000</f>
        <v>9.2968059647143306</v>
      </c>
      <c r="V398" s="34">
        <f t="shared" ref="V398:V412" si="97">S398/10000</f>
        <v>23.096410273504606</v>
      </c>
      <c r="W398" s="6"/>
      <c r="X398" s="6"/>
    </row>
    <row r="399" spans="1:24" ht="15" x14ac:dyDescent="0.3">
      <c r="A399" s="38" t="s">
        <v>18</v>
      </c>
      <c r="B399" s="38" t="s">
        <v>80</v>
      </c>
      <c r="C399" s="38" t="s">
        <v>99</v>
      </c>
      <c r="D399" s="38">
        <v>3</v>
      </c>
      <c r="E399" s="35" t="s">
        <v>169</v>
      </c>
      <c r="F399" s="18" t="s">
        <v>106</v>
      </c>
      <c r="G399" s="3">
        <v>0</v>
      </c>
      <c r="H399" s="8">
        <v>571508.73100000003</v>
      </c>
      <c r="I399" s="8">
        <v>563291.82200000004</v>
      </c>
      <c r="J399" s="8">
        <v>564984.75300000003</v>
      </c>
      <c r="K399" s="14"/>
      <c r="L399" s="14"/>
      <c r="M399" s="14"/>
      <c r="N399" s="14"/>
      <c r="P399" s="5">
        <f t="shared" si="92"/>
        <v>566595.10200000007</v>
      </c>
      <c r="Q399" s="5">
        <f t="shared" si="93"/>
        <v>3542.5335853426482</v>
      </c>
      <c r="R399" s="5">
        <f t="shared" si="94"/>
        <v>2045.2827191108681</v>
      </c>
      <c r="S399" s="34">
        <f t="shared" si="91"/>
        <v>8800.8515403340662</v>
      </c>
      <c r="T399" s="5">
        <f t="shared" si="95"/>
        <v>56.659510200000007</v>
      </c>
      <c r="U399" s="5">
        <f t="shared" si="96"/>
        <v>0.35425335853426482</v>
      </c>
      <c r="V399" s="34">
        <f t="shared" si="97"/>
        <v>0.88008515403340659</v>
      </c>
      <c r="W399" s="6"/>
      <c r="X399" s="6"/>
    </row>
    <row r="400" spans="1:24" ht="15" x14ac:dyDescent="0.3">
      <c r="A400" s="38" t="s">
        <v>18</v>
      </c>
      <c r="B400" s="38" t="s">
        <v>80</v>
      </c>
      <c r="C400" s="38" t="s">
        <v>99</v>
      </c>
      <c r="D400" s="38">
        <v>3</v>
      </c>
      <c r="E400" s="35" t="s">
        <v>169</v>
      </c>
      <c r="F400" s="18" t="s">
        <v>106</v>
      </c>
      <c r="G400" s="3">
        <v>1</v>
      </c>
      <c r="H400" s="8">
        <v>172224.761</v>
      </c>
      <c r="I400" s="8">
        <v>124203.32800000001</v>
      </c>
      <c r="J400" s="8">
        <v>206909.201</v>
      </c>
      <c r="K400" s="14"/>
      <c r="P400" s="5">
        <f t="shared" si="92"/>
        <v>167779.09666666668</v>
      </c>
      <c r="Q400" s="5">
        <f t="shared" si="93"/>
        <v>33910.552002747252</v>
      </c>
      <c r="R400" s="5">
        <f t="shared" si="94"/>
        <v>19578.266327154932</v>
      </c>
      <c r="S400" s="34">
        <f t="shared" si="91"/>
        <v>84245.280005747671</v>
      </c>
      <c r="T400" s="5">
        <f t="shared" si="95"/>
        <v>16.77790966666667</v>
      </c>
      <c r="U400" s="5">
        <f t="shared" si="96"/>
        <v>3.3910552002747254</v>
      </c>
      <c r="V400" s="34">
        <f t="shared" si="97"/>
        <v>8.4245280005747674</v>
      </c>
      <c r="W400" s="6"/>
      <c r="X400" s="6"/>
    </row>
    <row r="401" spans="1:24" ht="15" x14ac:dyDescent="0.3">
      <c r="A401" s="38" t="s">
        <v>18</v>
      </c>
      <c r="B401" s="38" t="s">
        <v>80</v>
      </c>
      <c r="C401" s="38" t="s">
        <v>99</v>
      </c>
      <c r="D401" s="38">
        <v>3</v>
      </c>
      <c r="E401" s="35" t="s">
        <v>169</v>
      </c>
      <c r="F401" s="18" t="s">
        <v>106</v>
      </c>
      <c r="G401" s="3">
        <v>2</v>
      </c>
      <c r="H401" s="8">
        <v>196627.742</v>
      </c>
      <c r="I401" s="8">
        <v>200756.842</v>
      </c>
      <c r="J401" s="8">
        <v>363360.80000000005</v>
      </c>
      <c r="K401" s="14"/>
      <c r="L401" s="14"/>
      <c r="M401" s="14"/>
      <c r="N401" s="14"/>
      <c r="P401" s="5">
        <f t="shared" si="92"/>
        <v>253581.79466666668</v>
      </c>
      <c r="Q401" s="5">
        <f t="shared" si="93"/>
        <v>77643.780071488494</v>
      </c>
      <c r="R401" s="5">
        <f t="shared" si="94"/>
        <v>44827.657325173983</v>
      </c>
      <c r="S401" s="34">
        <f t="shared" si="91"/>
        <v>192893.40947022365</v>
      </c>
      <c r="T401" s="5">
        <f t="shared" si="95"/>
        <v>25.35817946666667</v>
      </c>
      <c r="U401" s="5">
        <f t="shared" si="96"/>
        <v>7.7643780071488493</v>
      </c>
      <c r="V401" s="34">
        <f t="shared" si="97"/>
        <v>19.289340947022364</v>
      </c>
      <c r="W401" s="6"/>
      <c r="X401" s="6"/>
    </row>
    <row r="402" spans="1:24" ht="15" x14ac:dyDescent="0.3">
      <c r="A402" s="38" t="s">
        <v>18</v>
      </c>
      <c r="B402" s="38" t="s">
        <v>80</v>
      </c>
      <c r="C402" s="38" t="s">
        <v>99</v>
      </c>
      <c r="D402" s="38">
        <v>3</v>
      </c>
      <c r="E402" s="35" t="s">
        <v>169</v>
      </c>
      <c r="F402" s="18" t="s">
        <v>106</v>
      </c>
      <c r="G402" s="3">
        <v>3</v>
      </c>
      <c r="H402" s="8">
        <v>214960.946</v>
      </c>
      <c r="I402" s="8">
        <v>304851.45299999998</v>
      </c>
      <c r="J402" s="8">
        <v>411671.27</v>
      </c>
      <c r="K402" s="14"/>
      <c r="L402" s="14"/>
      <c r="M402" s="14"/>
      <c r="N402" s="14"/>
      <c r="P402" s="5">
        <f t="shared" si="92"/>
        <v>310494.55633333331</v>
      </c>
      <c r="Q402" s="5">
        <f t="shared" si="93"/>
        <v>80405.726800476259</v>
      </c>
      <c r="R402" s="5">
        <f t="shared" si="94"/>
        <v>46422.268012642475</v>
      </c>
      <c r="S402" s="34">
        <f t="shared" si="91"/>
        <v>199755.01925840057</v>
      </c>
      <c r="T402" s="5">
        <f t="shared" si="95"/>
        <v>31.049455633333331</v>
      </c>
      <c r="U402" s="5">
        <f t="shared" si="96"/>
        <v>8.0405726800476263</v>
      </c>
      <c r="V402" s="34">
        <f t="shared" si="97"/>
        <v>19.975501925840057</v>
      </c>
      <c r="W402" s="6"/>
      <c r="X402" s="6"/>
    </row>
    <row r="403" spans="1:24" ht="15" x14ac:dyDescent="0.3">
      <c r="A403" s="38" t="s">
        <v>18</v>
      </c>
      <c r="B403" s="38" t="s">
        <v>80</v>
      </c>
      <c r="C403" s="38" t="s">
        <v>99</v>
      </c>
      <c r="D403" s="38">
        <v>3</v>
      </c>
      <c r="E403" s="35" t="s">
        <v>169</v>
      </c>
      <c r="F403" s="18" t="s">
        <v>106</v>
      </c>
      <c r="G403" s="3">
        <v>4</v>
      </c>
      <c r="H403" s="8"/>
      <c r="I403" s="8"/>
      <c r="J403" s="8"/>
      <c r="K403" s="14"/>
      <c r="L403" s="14"/>
      <c r="M403" s="14"/>
      <c r="N403" s="14"/>
      <c r="P403" s="5"/>
      <c r="Q403" s="5"/>
      <c r="R403" s="5"/>
      <c r="S403" s="34"/>
      <c r="T403" s="5"/>
      <c r="U403" s="5"/>
      <c r="V403" s="34"/>
    </row>
    <row r="404" spans="1:24" ht="15" x14ac:dyDescent="0.3">
      <c r="A404" s="38" t="s">
        <v>18</v>
      </c>
      <c r="B404" s="38" t="s">
        <v>80</v>
      </c>
      <c r="C404" s="38" t="s">
        <v>99</v>
      </c>
      <c r="D404" s="38">
        <v>3</v>
      </c>
      <c r="E404" s="35" t="s">
        <v>169</v>
      </c>
      <c r="F404" s="18" t="s">
        <v>106</v>
      </c>
      <c r="G404" s="3">
        <v>5</v>
      </c>
      <c r="H404" s="8">
        <v>975334.71100000013</v>
      </c>
      <c r="I404" s="8">
        <v>1072781.4709999999</v>
      </c>
      <c r="J404" s="8">
        <v>1597713.9540000001</v>
      </c>
      <c r="K404" s="14"/>
      <c r="L404" s="14"/>
      <c r="M404" s="14"/>
      <c r="N404" s="14"/>
      <c r="P404" s="5">
        <f t="shared" si="92"/>
        <v>1215276.7120000001</v>
      </c>
      <c r="Q404" s="5">
        <f t="shared" si="93"/>
        <v>273334.53350555553</v>
      </c>
      <c r="R404" s="5">
        <f t="shared" si="94"/>
        <v>157809.76649825327</v>
      </c>
      <c r="S404" s="34">
        <f t="shared" si="91"/>
        <v>679055.42524198384</v>
      </c>
      <c r="T404" s="5">
        <f t="shared" si="95"/>
        <v>121.5276712</v>
      </c>
      <c r="U404" s="5">
        <f t="shared" si="96"/>
        <v>27.333453350555555</v>
      </c>
      <c r="V404" s="34">
        <f t="shared" si="97"/>
        <v>67.905542524198381</v>
      </c>
      <c r="W404" s="6"/>
      <c r="X404" s="6"/>
    </row>
    <row r="405" spans="1:24" ht="15" x14ac:dyDescent="0.3">
      <c r="A405" s="38" t="s">
        <v>18</v>
      </c>
      <c r="B405" s="38" t="s">
        <v>78</v>
      </c>
      <c r="C405" s="38" t="s">
        <v>99</v>
      </c>
      <c r="D405" s="38">
        <v>3</v>
      </c>
      <c r="E405" s="35" t="s">
        <v>169</v>
      </c>
      <c r="F405" s="18" t="s">
        <v>107</v>
      </c>
      <c r="G405" s="3">
        <v>0</v>
      </c>
      <c r="H405" s="8">
        <v>1089463.0350000001</v>
      </c>
      <c r="I405" s="8">
        <v>1111058.2280000001</v>
      </c>
      <c r="J405" s="8">
        <v>995071.80900000012</v>
      </c>
      <c r="K405" s="14"/>
      <c r="L405" s="14"/>
      <c r="M405" s="14"/>
      <c r="N405" s="14"/>
      <c r="P405" s="5">
        <f t="shared" si="92"/>
        <v>1065197.690666667</v>
      </c>
      <c r="Q405" s="5">
        <f t="shared" si="93"/>
        <v>50364.124465882225</v>
      </c>
      <c r="R405" s="5">
        <f t="shared" si="94"/>
        <v>29077.740817876922</v>
      </c>
      <c r="S405" s="34">
        <f t="shared" si="91"/>
        <v>125121.5187393244</v>
      </c>
      <c r="T405" s="5">
        <f t="shared" si="95"/>
        <v>106.5197690666667</v>
      </c>
      <c r="U405" s="5">
        <f t="shared" si="96"/>
        <v>5.0364124465882227</v>
      </c>
      <c r="V405" s="34">
        <f t="shared" si="97"/>
        <v>12.51215187393244</v>
      </c>
      <c r="W405" s="6"/>
      <c r="X405" s="6"/>
    </row>
    <row r="406" spans="1:24" ht="15" x14ac:dyDescent="0.3">
      <c r="A406" s="38" t="s">
        <v>18</v>
      </c>
      <c r="B406" s="38" t="s">
        <v>78</v>
      </c>
      <c r="C406" s="38" t="s">
        <v>99</v>
      </c>
      <c r="D406" s="38">
        <v>3</v>
      </c>
      <c r="E406" s="35" t="s">
        <v>169</v>
      </c>
      <c r="F406" s="18" t="s">
        <v>107</v>
      </c>
      <c r="G406" s="3">
        <v>1</v>
      </c>
      <c r="H406" s="8">
        <v>1023025.8160000001</v>
      </c>
      <c r="I406" s="8">
        <v>528855.12800000003</v>
      </c>
      <c r="J406" s="8">
        <v>1041771.9299999999</v>
      </c>
      <c r="K406" s="14"/>
      <c r="L406" s="14"/>
      <c r="M406" s="14"/>
      <c r="N406" s="14"/>
      <c r="P406" s="5">
        <f t="shared" si="92"/>
        <v>864550.95799999998</v>
      </c>
      <c r="Q406" s="5">
        <f t="shared" si="93"/>
        <v>237496.13597848572</v>
      </c>
      <c r="R406" s="5">
        <f t="shared" si="94"/>
        <v>137118.4580386747</v>
      </c>
      <c r="S406" s="34">
        <f t="shared" si="91"/>
        <v>590020.72494041722</v>
      </c>
      <c r="T406" s="5">
        <f t="shared" si="95"/>
        <v>86.455095799999995</v>
      </c>
      <c r="U406" s="5">
        <f t="shared" si="96"/>
        <v>23.749613597848573</v>
      </c>
      <c r="V406" s="34">
        <f t="shared" si="97"/>
        <v>59.00207249404172</v>
      </c>
      <c r="W406" s="6"/>
      <c r="X406" s="6"/>
    </row>
    <row r="407" spans="1:24" ht="15" x14ac:dyDescent="0.3">
      <c r="A407" s="38" t="s">
        <v>18</v>
      </c>
      <c r="B407" s="38" t="s">
        <v>78</v>
      </c>
      <c r="C407" s="38" t="s">
        <v>99</v>
      </c>
      <c r="D407" s="38">
        <v>3</v>
      </c>
      <c r="E407" s="35" t="s">
        <v>169</v>
      </c>
      <c r="F407" s="18" t="s">
        <v>107</v>
      </c>
      <c r="G407" s="3">
        <v>2</v>
      </c>
      <c r="H407" s="8">
        <v>1226177.5360000001</v>
      </c>
      <c r="I407" s="8">
        <v>882182.21499999997</v>
      </c>
      <c r="J407" s="8">
        <v>1325977.8830000001</v>
      </c>
      <c r="K407" s="14"/>
      <c r="L407" s="14"/>
      <c r="M407" s="14"/>
      <c r="N407" s="14"/>
      <c r="P407" s="5">
        <f t="shared" si="92"/>
        <v>1144779.2113333335</v>
      </c>
      <c r="Q407" s="5">
        <f t="shared" si="93"/>
        <v>190101.57666853833</v>
      </c>
      <c r="R407" s="5">
        <f t="shared" si="94"/>
        <v>109755.1964629529</v>
      </c>
      <c r="S407" s="34">
        <f t="shared" si="91"/>
        <v>472276.61038008629</v>
      </c>
      <c r="T407" s="5">
        <f t="shared" si="95"/>
        <v>114.47792113333335</v>
      </c>
      <c r="U407" s="5">
        <f t="shared" si="96"/>
        <v>19.010157666853832</v>
      </c>
      <c r="V407" s="34">
        <f t="shared" si="97"/>
        <v>47.227661038008627</v>
      </c>
      <c r="W407" s="6"/>
      <c r="X407" s="6"/>
    </row>
    <row r="408" spans="1:24" ht="15" x14ac:dyDescent="0.3">
      <c r="A408" s="38" t="s">
        <v>18</v>
      </c>
      <c r="B408" s="38" t="s">
        <v>78</v>
      </c>
      <c r="C408" s="38" t="s">
        <v>99</v>
      </c>
      <c r="D408" s="38">
        <v>3</v>
      </c>
      <c r="E408" s="35" t="s">
        <v>169</v>
      </c>
      <c r="F408" s="18" t="s">
        <v>107</v>
      </c>
      <c r="G408" s="3">
        <v>3</v>
      </c>
      <c r="H408" s="8">
        <v>1558446.213</v>
      </c>
      <c r="I408" s="8">
        <v>1195333.159</v>
      </c>
      <c r="J408" s="8">
        <v>1596640.388</v>
      </c>
      <c r="K408" s="14"/>
      <c r="L408" s="14"/>
      <c r="M408" s="14"/>
      <c r="N408" s="14"/>
      <c r="P408" s="5">
        <f t="shared" si="92"/>
        <v>1450139.92</v>
      </c>
      <c r="Q408" s="5">
        <f t="shared" si="93"/>
        <v>180849.03988219347</v>
      </c>
      <c r="R408" s="5">
        <f t="shared" si="94"/>
        <v>104413.24185866977</v>
      </c>
      <c r="S408" s="34">
        <f t="shared" si="91"/>
        <v>449290.17971785605</v>
      </c>
      <c r="T408" s="5">
        <f t="shared" si="95"/>
        <v>145.013992</v>
      </c>
      <c r="U408" s="5">
        <f t="shared" si="96"/>
        <v>18.084903988219345</v>
      </c>
      <c r="V408" s="34">
        <f t="shared" si="97"/>
        <v>44.929017971785605</v>
      </c>
      <c r="W408" s="6"/>
      <c r="X408" s="6"/>
    </row>
    <row r="409" spans="1:24" ht="15" x14ac:dyDescent="0.3">
      <c r="A409" s="38" t="s">
        <v>18</v>
      </c>
      <c r="B409" s="38" t="s">
        <v>78</v>
      </c>
      <c r="C409" s="38" t="s">
        <v>99</v>
      </c>
      <c r="D409" s="38">
        <v>3</v>
      </c>
      <c r="E409" s="35" t="s">
        <v>169</v>
      </c>
      <c r="F409" s="18" t="s">
        <v>107</v>
      </c>
      <c r="G409" s="3">
        <v>4</v>
      </c>
      <c r="H409" s="8"/>
      <c r="I409" s="8"/>
      <c r="J409" s="8"/>
      <c r="K409" s="14"/>
      <c r="L409" s="14"/>
      <c r="M409" s="14"/>
      <c r="N409" s="14"/>
      <c r="P409" s="5"/>
      <c r="Q409" s="5"/>
      <c r="R409" s="5"/>
      <c r="S409" s="34"/>
      <c r="T409" s="5"/>
      <c r="U409" s="5"/>
      <c r="V409" s="34"/>
    </row>
    <row r="410" spans="1:24" ht="15" x14ac:dyDescent="0.3">
      <c r="A410" s="38" t="s">
        <v>18</v>
      </c>
      <c r="B410" s="38" t="s">
        <v>78</v>
      </c>
      <c r="C410" s="38" t="s">
        <v>99</v>
      </c>
      <c r="D410" s="38">
        <v>3</v>
      </c>
      <c r="E410" s="35" t="s">
        <v>169</v>
      </c>
      <c r="F410" s="18" t="s">
        <v>107</v>
      </c>
      <c r="G410" s="3">
        <v>5</v>
      </c>
      <c r="H410" s="8">
        <v>2905234.7600000002</v>
      </c>
      <c r="I410" s="8">
        <v>2497362.2620000001</v>
      </c>
      <c r="J410" s="8">
        <v>2754852.9380000005</v>
      </c>
      <c r="K410" s="14"/>
      <c r="L410" s="14"/>
      <c r="M410" s="14"/>
      <c r="N410" s="14"/>
      <c r="P410" s="5">
        <f t="shared" si="92"/>
        <v>2719149.9866666668</v>
      </c>
      <c r="Q410" s="5">
        <f t="shared" si="93"/>
        <v>168416.18925867908</v>
      </c>
      <c r="R410" s="5">
        <f t="shared" si="94"/>
        <v>97235.132204389331</v>
      </c>
      <c r="S410" s="34">
        <f t="shared" si="91"/>
        <v>418402.77387548727</v>
      </c>
      <c r="T410" s="5">
        <f t="shared" si="95"/>
        <v>271.91499866666669</v>
      </c>
      <c r="U410" s="5">
        <f t="shared" si="96"/>
        <v>16.841618925867909</v>
      </c>
      <c r="V410" s="34">
        <f t="shared" si="97"/>
        <v>41.840277387548724</v>
      </c>
      <c r="W410" s="6"/>
      <c r="X410" s="6"/>
    </row>
    <row r="411" spans="1:24" ht="15" x14ac:dyDescent="0.3">
      <c r="A411" s="38" t="s">
        <v>19</v>
      </c>
      <c r="B411" s="38" t="s">
        <v>79</v>
      </c>
      <c r="C411" s="38" t="s">
        <v>99</v>
      </c>
      <c r="D411" s="38">
        <v>3</v>
      </c>
      <c r="E411" s="35" t="s">
        <v>169</v>
      </c>
      <c r="F411" s="18" t="s">
        <v>104</v>
      </c>
      <c r="G411" s="3">
        <v>0</v>
      </c>
      <c r="H411" s="8">
        <v>119360.84999999999</v>
      </c>
      <c r="I411" s="8">
        <v>128785.04</v>
      </c>
      <c r="J411" s="8">
        <v>128528.34999999999</v>
      </c>
      <c r="K411" s="14"/>
      <c r="L411" s="14"/>
      <c r="M411" s="14"/>
      <c r="N411" s="14"/>
      <c r="P411" s="5">
        <f t="shared" si="92"/>
        <v>125558.08</v>
      </c>
      <c r="Q411" s="5">
        <f t="shared" si="93"/>
        <v>4383.3561870405501</v>
      </c>
      <c r="R411" s="5">
        <f t="shared" si="94"/>
        <v>2530.7318745418734</v>
      </c>
      <c r="S411" s="34">
        <f t="shared" si="91"/>
        <v>10889.739256153682</v>
      </c>
      <c r="T411" s="5">
        <f t="shared" si="95"/>
        <v>12.555808000000001</v>
      </c>
      <c r="U411" s="5">
        <f t="shared" si="96"/>
        <v>0.43833561870405502</v>
      </c>
      <c r="V411" s="34">
        <f t="shared" si="97"/>
        <v>1.0889739256153681</v>
      </c>
      <c r="W411" s="6"/>
      <c r="X411" s="6"/>
    </row>
    <row r="412" spans="1:24" ht="15" x14ac:dyDescent="0.3">
      <c r="A412" s="38" t="s">
        <v>19</v>
      </c>
      <c r="B412" s="38" t="s">
        <v>79</v>
      </c>
      <c r="C412" s="38" t="s">
        <v>99</v>
      </c>
      <c r="D412" s="38">
        <v>3</v>
      </c>
      <c r="E412" s="35" t="s">
        <v>169</v>
      </c>
      <c r="F412" s="18" t="s">
        <v>104</v>
      </c>
      <c r="G412" s="3">
        <v>1</v>
      </c>
      <c r="H412" s="8">
        <v>23505.47</v>
      </c>
      <c r="I412" s="8">
        <v>29446.009999999995</v>
      </c>
      <c r="J412" s="8">
        <v>27245.809999999998</v>
      </c>
      <c r="K412" s="14"/>
      <c r="L412" s="14"/>
      <c r="M412" s="14"/>
      <c r="N412" s="14"/>
      <c r="P412" s="5">
        <f t="shared" si="92"/>
        <v>26732.429999999997</v>
      </c>
      <c r="Q412" s="5">
        <f t="shared" si="93"/>
        <v>2452.2334229840326</v>
      </c>
      <c r="R412" s="5">
        <f t="shared" si="94"/>
        <v>1415.7976268756288</v>
      </c>
      <c r="S412" s="34">
        <f t="shared" si="91"/>
        <v>6092.1771884458303</v>
      </c>
      <c r="T412" s="5">
        <f t="shared" si="95"/>
        <v>2.6732429999999998</v>
      </c>
      <c r="U412" s="5">
        <f t="shared" si="96"/>
        <v>0.24522334229840326</v>
      </c>
      <c r="V412" s="34">
        <f t="shared" si="97"/>
        <v>0.60921771884458298</v>
      </c>
      <c r="W412" s="6"/>
      <c r="X412" s="6"/>
    </row>
    <row r="413" spans="1:24" ht="15" x14ac:dyDescent="0.3">
      <c r="A413" s="38" t="s">
        <v>19</v>
      </c>
      <c r="B413" s="38" t="s">
        <v>79</v>
      </c>
      <c r="C413" s="38" t="s">
        <v>99</v>
      </c>
      <c r="D413" s="38">
        <v>3</v>
      </c>
      <c r="E413" s="35" t="s">
        <v>169</v>
      </c>
      <c r="F413" s="18" t="s">
        <v>104</v>
      </c>
      <c r="G413" s="3">
        <v>2</v>
      </c>
      <c r="H413" s="8"/>
      <c r="I413" s="8"/>
      <c r="J413" s="8"/>
      <c r="K413" s="14"/>
      <c r="L413" s="14"/>
      <c r="M413" s="14"/>
      <c r="N413" s="14"/>
      <c r="P413" s="5"/>
      <c r="Q413" s="5"/>
      <c r="R413" s="5"/>
      <c r="S413" s="34"/>
      <c r="T413" s="5"/>
      <c r="U413" s="5"/>
      <c r="V413" s="34"/>
      <c r="W413" s="6"/>
      <c r="X413" s="6"/>
    </row>
    <row r="414" spans="1:24" ht="15" x14ac:dyDescent="0.3">
      <c r="A414" s="38" t="s">
        <v>19</v>
      </c>
      <c r="B414" s="38" t="s">
        <v>79</v>
      </c>
      <c r="C414" s="38" t="s">
        <v>99</v>
      </c>
      <c r="D414" s="38">
        <v>3</v>
      </c>
      <c r="E414" s="35" t="s">
        <v>169</v>
      </c>
      <c r="F414" s="18" t="s">
        <v>104</v>
      </c>
      <c r="G414" s="3">
        <v>3</v>
      </c>
      <c r="H414" s="8">
        <v>12541.14</v>
      </c>
      <c r="I414" s="8">
        <v>9644.2099999999991</v>
      </c>
      <c r="J414" s="8">
        <v>8580.7799999999988</v>
      </c>
      <c r="K414" s="14"/>
      <c r="P414" s="5">
        <f>AVERAGE(H414:O414)</f>
        <v>10255.376666666665</v>
      </c>
      <c r="Q414" s="5">
        <f>_xlfn.STDEV.P(H414:O414)</f>
        <v>1673.570305909562</v>
      </c>
      <c r="R414" s="5">
        <f>Q414/SQRT(COUNT(H414:O414))</f>
        <v>966.23626662464994</v>
      </c>
      <c r="S414" s="34">
        <f t="shared" si="91"/>
        <v>4157.7146552858685</v>
      </c>
      <c r="T414" s="5">
        <f t="shared" ref="T414:U417" si="98">P414/10000</f>
        <v>1.0255376666666665</v>
      </c>
      <c r="U414" s="5">
        <f t="shared" si="98"/>
        <v>0.16735703059095619</v>
      </c>
      <c r="V414" s="34">
        <f>S414/10000</f>
        <v>0.41577146552858685</v>
      </c>
      <c r="W414" s="6"/>
      <c r="X414" s="6"/>
    </row>
    <row r="415" spans="1:24" ht="15" x14ac:dyDescent="0.3">
      <c r="A415" s="38" t="s">
        <v>19</v>
      </c>
      <c r="B415" s="38" t="s">
        <v>79</v>
      </c>
      <c r="C415" s="38" t="s">
        <v>99</v>
      </c>
      <c r="D415" s="38">
        <v>3</v>
      </c>
      <c r="E415" s="35" t="s">
        <v>169</v>
      </c>
      <c r="F415" s="18" t="s">
        <v>104</v>
      </c>
      <c r="G415" s="3">
        <v>4</v>
      </c>
      <c r="H415" s="8">
        <v>5133.8</v>
      </c>
      <c r="I415" s="8">
        <v>7554.0199999999995</v>
      </c>
      <c r="J415" s="8">
        <v>6123.89</v>
      </c>
      <c r="K415" s="14"/>
      <c r="P415" s="5">
        <f>AVERAGE(H415:O415)</f>
        <v>6270.57</v>
      </c>
      <c r="Q415" s="5">
        <f>_xlfn.STDEV.P(H415:O415)</f>
        <v>993.47956828513099</v>
      </c>
      <c r="R415" s="5">
        <f>Q415/SQRT(COUNT(H415:O415))</f>
        <v>573.58569618381364</v>
      </c>
      <c r="S415" s="34">
        <f t="shared" si="91"/>
        <v>2468.1392506789502</v>
      </c>
      <c r="T415" s="5">
        <f t="shared" si="98"/>
        <v>0.62705699999999998</v>
      </c>
      <c r="U415" s="5">
        <f t="shared" si="98"/>
        <v>9.9347956828513093E-2</v>
      </c>
      <c r="V415" s="34">
        <f>S415/10000</f>
        <v>0.24681392506789501</v>
      </c>
      <c r="W415" s="6"/>
      <c r="X415" s="6"/>
    </row>
    <row r="416" spans="1:24" ht="15" x14ac:dyDescent="0.3">
      <c r="A416" s="38" t="s">
        <v>19</v>
      </c>
      <c r="B416" s="38" t="s">
        <v>77</v>
      </c>
      <c r="C416" s="38" t="s">
        <v>99</v>
      </c>
      <c r="D416" s="38">
        <v>3</v>
      </c>
      <c r="E416" s="35" t="s">
        <v>169</v>
      </c>
      <c r="F416" s="18" t="s">
        <v>105</v>
      </c>
      <c r="G416" s="3">
        <v>0</v>
      </c>
      <c r="H416" s="8">
        <v>312171.70999999996</v>
      </c>
      <c r="I416" s="8">
        <v>289949.68999999994</v>
      </c>
      <c r="J416" s="8">
        <v>286209.34999999998</v>
      </c>
      <c r="K416" s="14"/>
      <c r="L416" s="14"/>
      <c r="M416" s="14"/>
      <c r="N416" s="14"/>
      <c r="P416" s="5">
        <f>AVERAGE(H416:O416)</f>
        <v>296110.24999999994</v>
      </c>
      <c r="Q416" s="5">
        <f>_xlfn.STDEV.P(H416:O416)</f>
        <v>11459.360331990612</v>
      </c>
      <c r="R416" s="5">
        <f>Q416/SQRT(COUNT(H416:O416))</f>
        <v>6616.0647724156997</v>
      </c>
      <c r="S416" s="34">
        <f t="shared" si="91"/>
        <v>28468.926715704754</v>
      </c>
      <c r="T416" s="5">
        <f t="shared" si="98"/>
        <v>29.611024999999994</v>
      </c>
      <c r="U416" s="5">
        <f t="shared" si="98"/>
        <v>1.1459360331990613</v>
      </c>
      <c r="V416" s="34">
        <f>S416/10000</f>
        <v>2.8468926715704757</v>
      </c>
      <c r="W416" s="6"/>
      <c r="X416" s="6"/>
    </row>
    <row r="417" spans="1:24" ht="15" x14ac:dyDescent="0.3">
      <c r="A417" s="38" t="s">
        <v>19</v>
      </c>
      <c r="B417" s="38" t="s">
        <v>77</v>
      </c>
      <c r="C417" s="38" t="s">
        <v>99</v>
      </c>
      <c r="D417" s="38">
        <v>3</v>
      </c>
      <c r="E417" s="35" t="s">
        <v>169</v>
      </c>
      <c r="F417" s="18" t="s">
        <v>105</v>
      </c>
      <c r="G417" s="3">
        <v>1</v>
      </c>
      <c r="H417" s="8">
        <v>69562.990000000005</v>
      </c>
      <c r="I417" s="8">
        <v>77667.06</v>
      </c>
      <c r="J417" s="8">
        <v>75613.539999999994</v>
      </c>
      <c r="K417" s="14"/>
      <c r="L417" s="14"/>
      <c r="M417" s="14"/>
      <c r="N417" s="14"/>
      <c r="P417" s="5">
        <f>AVERAGE(H417:O417)</f>
        <v>74281.196666666656</v>
      </c>
      <c r="Q417" s="5">
        <f>_xlfn.STDEV.P(H417:O417)</f>
        <v>3439.9943517040151</v>
      </c>
      <c r="R417" s="5">
        <f>Q417/SQRT(COUNT(H417:O417))</f>
        <v>1986.0816649671053</v>
      </c>
      <c r="S417" s="34">
        <f t="shared" si="91"/>
        <v>8546.109404353454</v>
      </c>
      <c r="T417" s="5">
        <f t="shared" si="98"/>
        <v>7.4281196666666656</v>
      </c>
      <c r="U417" s="5">
        <f t="shared" si="98"/>
        <v>0.34399943517040149</v>
      </c>
      <c r="V417" s="34">
        <f>S417/10000</f>
        <v>0.85461094043534536</v>
      </c>
      <c r="W417" s="6"/>
      <c r="X417" s="6"/>
    </row>
    <row r="418" spans="1:24" ht="15" x14ac:dyDescent="0.3">
      <c r="A418" s="38" t="s">
        <v>19</v>
      </c>
      <c r="B418" s="38" t="s">
        <v>77</v>
      </c>
      <c r="C418" s="38" t="s">
        <v>99</v>
      </c>
      <c r="D418" s="38">
        <v>3</v>
      </c>
      <c r="E418" s="35" t="s">
        <v>169</v>
      </c>
      <c r="F418" s="18" t="s">
        <v>105</v>
      </c>
      <c r="G418" s="3">
        <v>2</v>
      </c>
      <c r="H418" s="8"/>
      <c r="I418" s="8"/>
      <c r="J418" s="8"/>
      <c r="K418" s="14"/>
      <c r="L418" s="14"/>
      <c r="M418" s="14"/>
      <c r="N418" s="14"/>
      <c r="P418" s="5"/>
      <c r="Q418" s="5"/>
      <c r="R418" s="5"/>
      <c r="S418" s="34"/>
      <c r="T418" s="5"/>
      <c r="U418" s="5"/>
      <c r="V418" s="34"/>
      <c r="W418" s="6"/>
      <c r="X418" s="6"/>
    </row>
    <row r="419" spans="1:24" ht="15" x14ac:dyDescent="0.3">
      <c r="A419" s="38" t="s">
        <v>19</v>
      </c>
      <c r="B419" s="38" t="s">
        <v>77</v>
      </c>
      <c r="C419" s="38" t="s">
        <v>99</v>
      </c>
      <c r="D419" s="38">
        <v>3</v>
      </c>
      <c r="E419" s="35" t="s">
        <v>169</v>
      </c>
      <c r="F419" s="18" t="s">
        <v>105</v>
      </c>
      <c r="G419" s="3">
        <v>3</v>
      </c>
      <c r="H419" s="8">
        <v>93581.84</v>
      </c>
      <c r="I419" s="8">
        <v>64135.829999999994</v>
      </c>
      <c r="J419" s="8">
        <v>68572.899999999994</v>
      </c>
      <c r="K419" s="14"/>
      <c r="P419" s="5">
        <f>AVERAGE(H419:O419)</f>
        <v>75430.189999999988</v>
      </c>
      <c r="Q419" s="5">
        <f>_xlfn.STDEV.P(H419:O419)</f>
        <v>12962.347931299597</v>
      </c>
      <c r="R419" s="5">
        <f>Q419/SQRT(COUNT(H419:O419))</f>
        <v>7483.8150674654116</v>
      </c>
      <c r="S419" s="34">
        <f t="shared" si="91"/>
        <v>32202.856235303665</v>
      </c>
      <c r="T419" s="5">
        <f t="shared" ref="T419:U422" si="99">P419/10000</f>
        <v>7.5430189999999984</v>
      </c>
      <c r="U419" s="5">
        <f t="shared" si="99"/>
        <v>1.2962347931299596</v>
      </c>
      <c r="V419" s="34">
        <f>S419/10000</f>
        <v>3.2202856235303665</v>
      </c>
      <c r="W419" s="6"/>
      <c r="X419" s="6"/>
    </row>
    <row r="420" spans="1:24" ht="15" x14ac:dyDescent="0.3">
      <c r="A420" s="38" t="s">
        <v>19</v>
      </c>
      <c r="B420" s="38" t="s">
        <v>77</v>
      </c>
      <c r="C420" s="38" t="s">
        <v>99</v>
      </c>
      <c r="D420" s="38">
        <v>3</v>
      </c>
      <c r="E420" s="35" t="s">
        <v>169</v>
      </c>
      <c r="F420" s="18" t="s">
        <v>105</v>
      </c>
      <c r="G420" s="3">
        <v>4</v>
      </c>
      <c r="H420" s="8">
        <v>88228.01999999999</v>
      </c>
      <c r="I420" s="8">
        <v>87677.969999999987</v>
      </c>
      <c r="J420" s="8">
        <v>76860.319999999992</v>
      </c>
      <c r="K420" s="14"/>
      <c r="P420" s="5">
        <f>AVERAGE(H420:O420)</f>
        <v>84255.436666666661</v>
      </c>
      <c r="Q420" s="5">
        <f>_xlfn.STDEV.P(H420:O420)</f>
        <v>5233.9565426697545</v>
      </c>
      <c r="R420" s="5">
        <f>Q420/SQRT(COUNT(H420:O420))</f>
        <v>3021.8262188371859</v>
      </c>
      <c r="S420" s="34">
        <f t="shared" si="91"/>
        <v>13002.918219656411</v>
      </c>
      <c r="T420" s="5">
        <f t="shared" si="99"/>
        <v>8.4255436666666661</v>
      </c>
      <c r="U420" s="5">
        <f t="shared" si="99"/>
        <v>0.52339565426697543</v>
      </c>
      <c r="V420" s="34">
        <f>S420/10000</f>
        <v>1.300291821965641</v>
      </c>
      <c r="W420" s="6"/>
      <c r="X420" s="6"/>
    </row>
    <row r="421" spans="1:24" ht="15" x14ac:dyDescent="0.3">
      <c r="A421" s="38" t="s">
        <v>19</v>
      </c>
      <c r="B421" s="38" t="s">
        <v>80</v>
      </c>
      <c r="C421" s="38" t="s">
        <v>99</v>
      </c>
      <c r="D421" s="38">
        <v>3</v>
      </c>
      <c r="E421" s="35" t="s">
        <v>169</v>
      </c>
      <c r="F421" s="18" t="s">
        <v>106</v>
      </c>
      <c r="G421" s="3">
        <v>0</v>
      </c>
      <c r="H421" s="8">
        <v>552360.21</v>
      </c>
      <c r="I421" s="8">
        <v>559547.53</v>
      </c>
      <c r="J421" s="8">
        <v>507622.80999999994</v>
      </c>
      <c r="K421" s="14"/>
      <c r="L421" s="14"/>
      <c r="M421" s="14"/>
      <c r="N421" s="14"/>
      <c r="P421" s="5">
        <f>AVERAGE(H421:O421)</f>
        <v>539843.5166666666</v>
      </c>
      <c r="Q421" s="5">
        <f>_xlfn.STDEV.P(H421:O421)</f>
        <v>22971.64695547006</v>
      </c>
      <c r="R421" s="5">
        <f>Q421/SQRT(COUNT(H421:O421))</f>
        <v>13262.686553469686</v>
      </c>
      <c r="S421" s="34">
        <f t="shared" si="91"/>
        <v>57069.340239580059</v>
      </c>
      <c r="T421" s="5">
        <f t="shared" si="99"/>
        <v>53.984351666666662</v>
      </c>
      <c r="U421" s="5">
        <f t="shared" si="99"/>
        <v>2.2971646955470062</v>
      </c>
      <c r="V421" s="34">
        <f>S421/10000</f>
        <v>5.7069340239580058</v>
      </c>
      <c r="W421" s="6"/>
      <c r="X421" s="6"/>
    </row>
    <row r="422" spans="1:24" ht="15" x14ac:dyDescent="0.3">
      <c r="A422" s="38" t="s">
        <v>19</v>
      </c>
      <c r="B422" s="38" t="s">
        <v>80</v>
      </c>
      <c r="C422" s="38" t="s">
        <v>99</v>
      </c>
      <c r="D422" s="38">
        <v>3</v>
      </c>
      <c r="E422" s="35" t="s">
        <v>169</v>
      </c>
      <c r="F422" s="18" t="s">
        <v>106</v>
      </c>
      <c r="G422" s="3">
        <v>1</v>
      </c>
      <c r="H422" s="8">
        <v>213712.75999999998</v>
      </c>
      <c r="I422" s="8">
        <v>219653.3</v>
      </c>
      <c r="J422" s="8">
        <v>246715.75999999998</v>
      </c>
      <c r="K422" s="14"/>
      <c r="L422" s="14"/>
      <c r="M422" s="14"/>
      <c r="N422" s="14"/>
      <c r="P422" s="5">
        <f>AVERAGE(H422:O422)</f>
        <v>226693.93999999997</v>
      </c>
      <c r="Q422" s="5">
        <f>_xlfn.STDEV.P(H422:O422)</f>
        <v>14363.784574575044</v>
      </c>
      <c r="R422" s="5">
        <f>Q422/SQRT(COUNT(H422:O422))</f>
        <v>8292.9348907126969</v>
      </c>
      <c r="S422" s="34">
        <f t="shared" si="91"/>
        <v>35684.498834736733</v>
      </c>
      <c r="T422" s="5">
        <f t="shared" si="99"/>
        <v>22.669393999999997</v>
      </c>
      <c r="U422" s="5">
        <f t="shared" si="99"/>
        <v>1.4363784574575045</v>
      </c>
      <c r="V422" s="34">
        <f>S422/10000</f>
        <v>3.5684498834736731</v>
      </c>
      <c r="W422" s="6"/>
      <c r="X422" s="6"/>
    </row>
    <row r="423" spans="1:24" ht="15" x14ac:dyDescent="0.3">
      <c r="A423" s="38" t="s">
        <v>19</v>
      </c>
      <c r="B423" s="38" t="s">
        <v>80</v>
      </c>
      <c r="C423" s="38" t="s">
        <v>99</v>
      </c>
      <c r="D423" s="38">
        <v>3</v>
      </c>
      <c r="E423" s="35" t="s">
        <v>169</v>
      </c>
      <c r="F423" s="18" t="s">
        <v>106</v>
      </c>
      <c r="G423" s="3">
        <v>2</v>
      </c>
      <c r="H423" s="8"/>
      <c r="I423" s="8"/>
      <c r="J423" s="8"/>
      <c r="K423" s="14"/>
      <c r="L423" s="14"/>
      <c r="M423" s="14"/>
      <c r="N423" s="14"/>
      <c r="P423" s="5"/>
      <c r="Q423" s="5"/>
      <c r="R423" s="5"/>
      <c r="S423" s="34"/>
      <c r="T423" s="5"/>
      <c r="U423" s="5"/>
      <c r="V423" s="34"/>
    </row>
    <row r="424" spans="1:24" ht="15" x14ac:dyDescent="0.3">
      <c r="A424" s="38" t="s">
        <v>19</v>
      </c>
      <c r="B424" s="38" t="s">
        <v>80</v>
      </c>
      <c r="C424" s="38" t="s">
        <v>99</v>
      </c>
      <c r="D424" s="38">
        <v>3</v>
      </c>
      <c r="E424" s="35" t="s">
        <v>169</v>
      </c>
      <c r="F424" s="18" t="s">
        <v>106</v>
      </c>
      <c r="G424" s="3">
        <v>3</v>
      </c>
      <c r="H424" s="8">
        <v>412574.17000000004</v>
      </c>
      <c r="I424" s="8">
        <v>369633.6</v>
      </c>
      <c r="J424" s="8">
        <v>534245.23</v>
      </c>
      <c r="K424" s="14"/>
      <c r="P424" s="5">
        <f>AVERAGE(H424:O424)</f>
        <v>438817.66666666669</v>
      </c>
      <c r="Q424" s="5">
        <f>_xlfn.STDEV.P(H424:O424)</f>
        <v>69717.468020500484</v>
      </c>
      <c r="R424" s="5">
        <f>Q424/SQRT(COUNT(H424:O424))</f>
        <v>40251.39892885508</v>
      </c>
      <c r="S424" s="34">
        <f t="shared" si="91"/>
        <v>173201.76959086341</v>
      </c>
      <c r="T424" s="5">
        <f t="shared" ref="T424:U427" si="100">P424/10000</f>
        <v>43.881766666666671</v>
      </c>
      <c r="U424" s="5">
        <f t="shared" si="100"/>
        <v>6.9717468020500482</v>
      </c>
      <c r="V424" s="34">
        <f>S424/10000</f>
        <v>17.320176959086339</v>
      </c>
    </row>
    <row r="425" spans="1:24" ht="15" x14ac:dyDescent="0.3">
      <c r="A425" s="38" t="s">
        <v>19</v>
      </c>
      <c r="B425" s="38" t="s">
        <v>80</v>
      </c>
      <c r="C425" s="38" t="s">
        <v>99</v>
      </c>
      <c r="D425" s="38">
        <v>3</v>
      </c>
      <c r="E425" s="35" t="s">
        <v>169</v>
      </c>
      <c r="F425" s="18" t="s">
        <v>106</v>
      </c>
      <c r="G425" s="3">
        <v>4</v>
      </c>
      <c r="H425" s="8">
        <v>473886.41</v>
      </c>
      <c r="I425" s="8">
        <v>478983.54</v>
      </c>
      <c r="J425" s="8">
        <v>588846.86</v>
      </c>
      <c r="K425" s="14"/>
      <c r="P425" s="5">
        <f>AVERAGE(H425:O425)</f>
        <v>513905.60333333333</v>
      </c>
      <c r="Q425" s="5">
        <f>_xlfn.STDEV.P(H425:O425)</f>
        <v>53032.311827435638</v>
      </c>
      <c r="R425" s="5">
        <f>Q425/SQRT(COUNT(H425:O425))</f>
        <v>30618.219509318144</v>
      </c>
      <c r="S425" s="34">
        <f t="shared" si="91"/>
        <v>131750.19854859597</v>
      </c>
      <c r="T425" s="5">
        <f t="shared" si="100"/>
        <v>51.390560333333333</v>
      </c>
      <c r="U425" s="5">
        <f t="shared" si="100"/>
        <v>5.3032311827435636</v>
      </c>
      <c r="V425" s="34">
        <f>S425/10000</f>
        <v>13.175019854859597</v>
      </c>
      <c r="W425" s="6"/>
      <c r="X425" s="6"/>
    </row>
    <row r="426" spans="1:24" ht="15" x14ac:dyDescent="0.3">
      <c r="A426" s="38" t="s">
        <v>19</v>
      </c>
      <c r="B426" s="38" t="s">
        <v>78</v>
      </c>
      <c r="C426" s="38" t="s">
        <v>99</v>
      </c>
      <c r="D426" s="38">
        <v>3</v>
      </c>
      <c r="E426" s="35" t="s">
        <v>169</v>
      </c>
      <c r="F426" s="18" t="s">
        <v>107</v>
      </c>
      <c r="G426" s="3">
        <v>0</v>
      </c>
      <c r="H426" s="8">
        <v>942529.01</v>
      </c>
      <c r="I426" s="8">
        <v>1012238.6799999999</v>
      </c>
      <c r="J426" s="8">
        <v>969078.09</v>
      </c>
      <c r="K426" s="14"/>
      <c r="L426" s="14"/>
      <c r="M426" s="14"/>
      <c r="N426" s="14"/>
      <c r="P426" s="5">
        <f>AVERAGE(H426:O426)</f>
        <v>974615.25999999989</v>
      </c>
      <c r="Q426" s="5">
        <f>_xlfn.STDEV.P(H426:O426)</f>
        <v>28726.92942848687</v>
      </c>
      <c r="R426" s="5">
        <f>Q426/SQRT(COUNT(H426:O426))</f>
        <v>16585.500438528277</v>
      </c>
      <c r="S426" s="34">
        <f t="shared" si="91"/>
        <v>71367.408386987183</v>
      </c>
      <c r="T426" s="5">
        <f t="shared" si="100"/>
        <v>97.461525999999992</v>
      </c>
      <c r="U426" s="5">
        <f t="shared" si="100"/>
        <v>2.8726929428486869</v>
      </c>
      <c r="V426" s="34">
        <f>S426/10000</f>
        <v>7.1367408386987181</v>
      </c>
      <c r="W426" s="6"/>
      <c r="X426" s="6"/>
    </row>
    <row r="427" spans="1:24" ht="15" x14ac:dyDescent="0.3">
      <c r="A427" s="38" t="s">
        <v>19</v>
      </c>
      <c r="B427" s="38" t="s">
        <v>78</v>
      </c>
      <c r="C427" s="38" t="s">
        <v>99</v>
      </c>
      <c r="D427" s="38">
        <v>3</v>
      </c>
      <c r="E427" s="35" t="s">
        <v>169</v>
      </c>
      <c r="F427" s="18" t="s">
        <v>107</v>
      </c>
      <c r="G427" s="3">
        <v>1</v>
      </c>
      <c r="H427" s="8">
        <v>733106.6399999999</v>
      </c>
      <c r="I427" s="8">
        <v>773883.68</v>
      </c>
      <c r="J427" s="8">
        <v>687269.1399999999</v>
      </c>
      <c r="K427" s="14"/>
      <c r="L427" s="14"/>
      <c r="M427" s="14"/>
      <c r="N427" s="14"/>
      <c r="P427" s="5">
        <f>AVERAGE(H427:O427)</f>
        <v>731419.82</v>
      </c>
      <c r="Q427" s="5">
        <f>_xlfn.STDEV.P(H427:O427)</f>
        <v>35380.349123368906</v>
      </c>
      <c r="R427" s="5">
        <f>Q427/SQRT(COUNT(H427:O427))</f>
        <v>20426.854090399978</v>
      </c>
      <c r="S427" s="34">
        <f t="shared" si="91"/>
        <v>87896.753150991106</v>
      </c>
      <c r="T427" s="5">
        <f t="shared" si="100"/>
        <v>73.141981999999999</v>
      </c>
      <c r="U427" s="5">
        <f t="shared" si="100"/>
        <v>3.5380349123368906</v>
      </c>
      <c r="V427" s="34">
        <f>S427/10000</f>
        <v>8.7896753150991103</v>
      </c>
      <c r="W427" s="6"/>
      <c r="X427" s="6"/>
    </row>
    <row r="428" spans="1:24" ht="15" x14ac:dyDescent="0.3">
      <c r="A428" s="38" t="s">
        <v>19</v>
      </c>
      <c r="B428" s="38" t="s">
        <v>78</v>
      </c>
      <c r="C428" s="38" t="s">
        <v>99</v>
      </c>
      <c r="D428" s="38">
        <v>3</v>
      </c>
      <c r="E428" s="35" t="s">
        <v>169</v>
      </c>
      <c r="F428" s="18" t="s">
        <v>107</v>
      </c>
      <c r="G428" s="3">
        <v>2</v>
      </c>
      <c r="H428" s="8"/>
      <c r="I428" s="8"/>
      <c r="J428" s="8"/>
      <c r="K428" s="14"/>
      <c r="L428" s="14"/>
      <c r="M428" s="14"/>
      <c r="N428" s="14"/>
      <c r="P428" s="5"/>
      <c r="Q428" s="5"/>
      <c r="R428" s="5"/>
      <c r="S428" s="34"/>
      <c r="T428" s="5"/>
      <c r="U428" s="5"/>
      <c r="V428" s="34"/>
    </row>
    <row r="429" spans="1:24" ht="15" x14ac:dyDescent="0.3">
      <c r="A429" s="38" t="s">
        <v>19</v>
      </c>
      <c r="B429" s="38" t="s">
        <v>78</v>
      </c>
      <c r="C429" s="38" t="s">
        <v>99</v>
      </c>
      <c r="D429" s="38">
        <v>3</v>
      </c>
      <c r="E429" s="35" t="s">
        <v>169</v>
      </c>
      <c r="F429" s="18" t="s">
        <v>107</v>
      </c>
      <c r="G429" s="3">
        <v>3</v>
      </c>
      <c r="H429" s="8">
        <v>1551067.6600000001</v>
      </c>
      <c r="I429" s="8">
        <v>1695180.76</v>
      </c>
      <c r="J429" s="8">
        <v>1473767.2999999998</v>
      </c>
      <c r="K429" s="14"/>
      <c r="P429" s="5">
        <f>AVERAGE(H429:O429)</f>
        <v>1573338.5733333332</v>
      </c>
      <c r="Q429" s="5">
        <f>_xlfn.STDEV.P(H429:O429)</f>
        <v>91753.202497491613</v>
      </c>
      <c r="R429" s="5">
        <f>Q429/SQRT(COUNT(H429:O429))</f>
        <v>52973.736160937027</v>
      </c>
      <c r="S429" s="34">
        <f t="shared" si="91"/>
        <v>227945.98670051203</v>
      </c>
      <c r="T429" s="5">
        <f>P429/10000</f>
        <v>157.33385733333333</v>
      </c>
      <c r="U429" s="5">
        <f>Q429/10000</f>
        <v>9.1753202497491611</v>
      </c>
      <c r="V429" s="34">
        <f>S429/10000</f>
        <v>22.794598670051204</v>
      </c>
    </row>
    <row r="430" spans="1:24" ht="15" x14ac:dyDescent="0.3">
      <c r="A430" s="38" t="s">
        <v>19</v>
      </c>
      <c r="B430" s="38" t="s">
        <v>78</v>
      </c>
      <c r="C430" s="38" t="s">
        <v>99</v>
      </c>
      <c r="D430" s="38">
        <v>3</v>
      </c>
      <c r="E430" s="35" t="s">
        <v>169</v>
      </c>
      <c r="F430" s="18" t="s">
        <v>107</v>
      </c>
      <c r="G430" s="3">
        <v>4</v>
      </c>
      <c r="H430" s="8">
        <v>1884177.94</v>
      </c>
      <c r="I430" s="8">
        <v>1932729.02</v>
      </c>
      <c r="J430" s="8">
        <v>1707281.8599999999</v>
      </c>
      <c r="K430" s="14"/>
      <c r="P430" s="5">
        <f>AVERAGE(H430:O430)</f>
        <v>1841396.2733333334</v>
      </c>
      <c r="Q430" s="5">
        <f>_xlfn.STDEV.P(H430:O430)</f>
        <v>96882.433014108232</v>
      </c>
      <c r="R430" s="5">
        <f>Q430/SQRT(COUNT(H430:O430))</f>
        <v>55935.09878044128</v>
      </c>
      <c r="S430" s="34">
        <f t="shared" si="91"/>
        <v>240688.73005223883</v>
      </c>
      <c r="T430" s="5">
        <f>P430/10000</f>
        <v>184.13962733333335</v>
      </c>
      <c r="U430" s="5">
        <f>Q430/10000</f>
        <v>9.6882433014108233</v>
      </c>
      <c r="V430" s="34">
        <f>S430/10000</f>
        <v>24.068873005223882</v>
      </c>
      <c r="W430" s="6"/>
      <c r="X430" s="6"/>
    </row>
    <row r="431" spans="1:24" x14ac:dyDescent="0.3">
      <c r="A431" s="45" t="s">
        <v>72</v>
      </c>
      <c r="B431" s="45"/>
      <c r="C431" s="45" t="s">
        <v>99</v>
      </c>
      <c r="D431" s="45">
        <v>8</v>
      </c>
      <c r="E431" s="45" t="s">
        <v>169</v>
      </c>
      <c r="F431" s="39" t="s">
        <v>170</v>
      </c>
      <c r="G431" s="46">
        <v>0</v>
      </c>
      <c r="H431" s="47"/>
      <c r="I431" s="47"/>
      <c r="J431" s="47"/>
      <c r="K431" s="47"/>
      <c r="L431" s="47"/>
      <c r="M431" s="47"/>
      <c r="N431" s="47"/>
      <c r="O431" s="48"/>
      <c r="P431" s="2"/>
      <c r="Q431" s="2"/>
      <c r="R431" s="2"/>
      <c r="S431" s="34"/>
      <c r="T431" s="2"/>
      <c r="U431" s="2"/>
      <c r="V431" s="20"/>
      <c r="W431" s="6"/>
      <c r="X431" s="6"/>
    </row>
    <row r="432" spans="1:24" x14ac:dyDescent="0.3">
      <c r="A432" s="45" t="s">
        <v>72</v>
      </c>
      <c r="B432" s="45"/>
      <c r="C432" s="45" t="s">
        <v>99</v>
      </c>
      <c r="D432" s="45">
        <v>8</v>
      </c>
      <c r="E432" s="45" t="s">
        <v>169</v>
      </c>
      <c r="F432" s="39" t="s">
        <v>170</v>
      </c>
      <c r="G432" s="49">
        <v>1</v>
      </c>
      <c r="H432" s="50">
        <v>209940.4</v>
      </c>
      <c r="I432" s="50">
        <v>203563.7</v>
      </c>
      <c r="J432" s="50">
        <v>226781.4</v>
      </c>
      <c r="K432" s="50">
        <v>228416.5</v>
      </c>
      <c r="L432" s="50">
        <v>222039.8</v>
      </c>
      <c r="M432" s="50">
        <v>203563.7</v>
      </c>
      <c r="N432" s="50">
        <v>265859.09999999998</v>
      </c>
      <c r="O432" s="51">
        <v>230705.6</v>
      </c>
      <c r="P432" s="5">
        <f>AVERAGE(H432:O432)</f>
        <v>223858.77500000002</v>
      </c>
      <c r="Q432" s="5">
        <f>_xlfn.STDEV.P(H432:O432)</f>
        <v>18911.077699178717</v>
      </c>
      <c r="R432" s="5">
        <f>Q432/SQRT(COUNT(H432:O432))</f>
        <v>6686.075640317481</v>
      </c>
      <c r="S432" s="34">
        <f>R432*2.365</f>
        <v>15812.568889350843</v>
      </c>
      <c r="T432" s="5">
        <f>P432/10000</f>
        <v>22.385877500000003</v>
      </c>
      <c r="U432" s="5">
        <f>Q432/10000</f>
        <v>1.8911077699178718</v>
      </c>
      <c r="V432" s="34">
        <f>S432/10000</f>
        <v>1.5812568889350844</v>
      </c>
      <c r="W432" s="6"/>
      <c r="X432" s="6"/>
    </row>
    <row r="433" spans="1:24" x14ac:dyDescent="0.3">
      <c r="A433" s="45" t="s">
        <v>72</v>
      </c>
      <c r="B433" s="45"/>
      <c r="C433" s="45" t="s">
        <v>99</v>
      </c>
      <c r="D433" s="45">
        <v>8</v>
      </c>
      <c r="E433" s="45" t="s">
        <v>169</v>
      </c>
      <c r="F433" s="39" t="s">
        <v>170</v>
      </c>
      <c r="G433" s="49">
        <v>2</v>
      </c>
      <c r="H433" s="50"/>
      <c r="I433" s="50"/>
      <c r="J433" s="50"/>
      <c r="K433" s="50"/>
      <c r="L433" s="50"/>
      <c r="M433" s="50"/>
      <c r="N433" s="50"/>
      <c r="O433" s="51"/>
      <c r="P433" s="5"/>
      <c r="Q433" s="5"/>
      <c r="R433" s="5"/>
      <c r="S433" s="34"/>
      <c r="T433" s="5"/>
      <c r="U433" s="5"/>
      <c r="V433" s="34"/>
    </row>
    <row r="434" spans="1:24" x14ac:dyDescent="0.3">
      <c r="A434" s="45" t="s">
        <v>72</v>
      </c>
      <c r="B434" s="45"/>
      <c r="C434" s="45" t="s">
        <v>99</v>
      </c>
      <c r="D434" s="45">
        <v>8</v>
      </c>
      <c r="E434" s="52" t="s">
        <v>169</v>
      </c>
      <c r="F434" s="39" t="s">
        <v>170</v>
      </c>
      <c r="G434" s="49">
        <v>3</v>
      </c>
      <c r="H434" s="50"/>
      <c r="I434" s="50"/>
      <c r="J434" s="50"/>
      <c r="K434" s="50"/>
      <c r="L434" s="50"/>
      <c r="M434" s="50"/>
      <c r="N434" s="50"/>
      <c r="O434" s="51"/>
      <c r="P434" s="5"/>
      <c r="Q434" s="5"/>
      <c r="R434" s="5"/>
      <c r="S434" s="34"/>
      <c r="T434" s="5"/>
      <c r="U434" s="5"/>
      <c r="V434" s="34"/>
    </row>
    <row r="435" spans="1:24" x14ac:dyDescent="0.3">
      <c r="A435" s="45" t="s">
        <v>72</v>
      </c>
      <c r="B435" s="45"/>
      <c r="C435" s="45" t="s">
        <v>99</v>
      </c>
      <c r="D435" s="45">
        <v>8</v>
      </c>
      <c r="E435" s="52" t="s">
        <v>169</v>
      </c>
      <c r="F435" s="39" t="s">
        <v>170</v>
      </c>
      <c r="G435" s="46">
        <v>4</v>
      </c>
      <c r="H435" s="50">
        <v>823411.19999999995</v>
      </c>
      <c r="I435" s="50">
        <v>879002.9</v>
      </c>
      <c r="J435" s="50">
        <v>938191.7</v>
      </c>
      <c r="K435" s="50">
        <v>883417.5</v>
      </c>
      <c r="L435" s="50">
        <v>874097.7</v>
      </c>
      <c r="M435" s="50">
        <v>979067.9</v>
      </c>
      <c r="N435" s="50">
        <v>976942.4</v>
      </c>
      <c r="O435" s="51">
        <v>990186.3</v>
      </c>
      <c r="P435" s="5">
        <f>AVERAGE(H435:O435)</f>
        <v>918039.70000000007</v>
      </c>
      <c r="Q435" s="5">
        <f>_xlfn.STDEV.P(H435:O435)</f>
        <v>57460.013402169541</v>
      </c>
      <c r="R435" s="5">
        <f>Q435/SQRT(COUNT(H435:O435))</f>
        <v>20315.182561871992</v>
      </c>
      <c r="S435" s="34">
        <f t="shared" ref="S435:S439" si="101">R435*2.365</f>
        <v>48045.406758827266</v>
      </c>
      <c r="T435" s="5">
        <f t="shared" ref="T435:U439" si="102">P435/10000</f>
        <v>91.803970000000007</v>
      </c>
      <c r="U435" s="5">
        <f t="shared" si="102"/>
        <v>5.7460013402169539</v>
      </c>
      <c r="V435" s="34">
        <f>S435/10000</f>
        <v>4.8045406758827269</v>
      </c>
      <c r="W435" s="6"/>
      <c r="X435" s="6"/>
    </row>
    <row r="436" spans="1:24" x14ac:dyDescent="0.3">
      <c r="A436" s="45" t="s">
        <v>72</v>
      </c>
      <c r="B436" s="45"/>
      <c r="C436" s="45" t="s">
        <v>99</v>
      </c>
      <c r="D436" s="45">
        <v>8</v>
      </c>
      <c r="E436" s="52" t="s">
        <v>169</v>
      </c>
      <c r="F436" s="39" t="s">
        <v>170</v>
      </c>
      <c r="G436" s="49">
        <v>5</v>
      </c>
      <c r="H436" s="50">
        <v>1890445</v>
      </c>
      <c r="I436" s="50">
        <v>1938679</v>
      </c>
      <c r="J436" s="50">
        <v>1953231</v>
      </c>
      <c r="K436" s="50">
        <v>1858071</v>
      </c>
      <c r="L436" s="50">
        <v>1890281</v>
      </c>
      <c r="M436" s="50">
        <v>2019614</v>
      </c>
      <c r="N436" s="50">
        <v>1874748</v>
      </c>
      <c r="O436" s="51">
        <v>2154505</v>
      </c>
      <c r="P436" s="5">
        <f>AVERAGE(H436:O436)</f>
        <v>1947446.75</v>
      </c>
      <c r="Q436" s="5">
        <f>_xlfn.STDEV.P(H436:O436)</f>
        <v>92183.117536170903</v>
      </c>
      <c r="R436" s="5">
        <f>Q436/SQRT(COUNT(H436:O436))</f>
        <v>32591.653760371493</v>
      </c>
      <c r="S436" s="34">
        <f t="shared" si="101"/>
        <v>77079.261143278592</v>
      </c>
      <c r="T436" s="5">
        <f t="shared" si="102"/>
        <v>194.744675</v>
      </c>
      <c r="U436" s="5">
        <f t="shared" si="102"/>
        <v>9.2183117536170904</v>
      </c>
      <c r="V436" s="34">
        <f>S436/10000</f>
        <v>7.7079261143278597</v>
      </c>
      <c r="W436" s="6"/>
      <c r="X436" s="6"/>
    </row>
    <row r="437" spans="1:24" x14ac:dyDescent="0.3">
      <c r="A437" s="45" t="s">
        <v>72</v>
      </c>
      <c r="B437" s="45"/>
      <c r="C437" s="45" t="s">
        <v>99</v>
      </c>
      <c r="D437" s="45">
        <v>8</v>
      </c>
      <c r="E437" s="52" t="s">
        <v>169</v>
      </c>
      <c r="F437" s="39" t="s">
        <v>170</v>
      </c>
      <c r="G437" s="49">
        <v>6</v>
      </c>
      <c r="H437" s="50">
        <v>1996233</v>
      </c>
      <c r="I437" s="50">
        <v>2262582</v>
      </c>
      <c r="J437" s="50">
        <v>2211896</v>
      </c>
      <c r="K437" s="50">
        <v>2316048</v>
      </c>
      <c r="L437" s="50">
        <v>2218926</v>
      </c>
      <c r="M437" s="50">
        <v>2129162</v>
      </c>
      <c r="N437" s="50">
        <v>2357252</v>
      </c>
      <c r="O437" s="51">
        <v>2420365</v>
      </c>
      <c r="P437" s="5">
        <f>AVERAGE(H437:O437)</f>
        <v>2239058</v>
      </c>
      <c r="Q437" s="5">
        <f>_xlfn.STDEV.P(H437:O437)</f>
        <v>125253.27923351947</v>
      </c>
      <c r="R437" s="5">
        <f>Q437/SQRT(COUNT(H437:O437))</f>
        <v>44283.721555936892</v>
      </c>
      <c r="S437" s="34">
        <f t="shared" si="101"/>
        <v>104731.00147979076</v>
      </c>
      <c r="T437" s="5">
        <f t="shared" si="102"/>
        <v>223.9058</v>
      </c>
      <c r="U437" s="5">
        <f t="shared" si="102"/>
        <v>12.525327923351947</v>
      </c>
      <c r="V437" s="34">
        <f>S437/10000</f>
        <v>10.473100147979077</v>
      </c>
      <c r="W437" s="6"/>
      <c r="X437" s="6"/>
    </row>
    <row r="438" spans="1:24" x14ac:dyDescent="0.3">
      <c r="A438" s="45" t="s">
        <v>72</v>
      </c>
      <c r="B438" s="45"/>
      <c r="C438" s="45" t="s">
        <v>99</v>
      </c>
      <c r="D438" s="45">
        <v>8</v>
      </c>
      <c r="E438" s="52" t="s">
        <v>169</v>
      </c>
      <c r="F438" s="39" t="s">
        <v>170</v>
      </c>
      <c r="G438" s="49">
        <v>7</v>
      </c>
      <c r="H438" s="50">
        <v>3058034</v>
      </c>
      <c r="I438" s="50">
        <v>3066863</v>
      </c>
      <c r="J438" s="50">
        <v>3000644</v>
      </c>
      <c r="K438" s="50">
        <v>3084358</v>
      </c>
      <c r="L438" s="50">
        <v>2980860</v>
      </c>
      <c r="M438" s="50">
        <v>3087955</v>
      </c>
      <c r="N438" s="50">
        <v>3102671</v>
      </c>
      <c r="O438" s="51">
        <v>3267647</v>
      </c>
      <c r="P438" s="5">
        <f>AVERAGE(H438:O438)</f>
        <v>3081129</v>
      </c>
      <c r="Q438" s="5">
        <f>_xlfn.STDEV.P(H438:O438)</f>
        <v>81069.914404173396</v>
      </c>
      <c r="R438" s="5">
        <f>Q438/SQRT(COUNT(H438:O438))</f>
        <v>28662.543112701984</v>
      </c>
      <c r="S438" s="34">
        <f t="shared" si="101"/>
        <v>67786.914461540204</v>
      </c>
      <c r="T438" s="5">
        <f t="shared" si="102"/>
        <v>308.11290000000002</v>
      </c>
      <c r="U438" s="5">
        <f t="shared" si="102"/>
        <v>8.1069914404173389</v>
      </c>
      <c r="V438" s="34">
        <f>S438/10000</f>
        <v>6.7786914461540206</v>
      </c>
    </row>
    <row r="439" spans="1:24" x14ac:dyDescent="0.3">
      <c r="A439" s="45" t="s">
        <v>72</v>
      </c>
      <c r="B439" s="45"/>
      <c r="C439" s="45" t="s">
        <v>99</v>
      </c>
      <c r="D439" s="45">
        <v>8</v>
      </c>
      <c r="E439" s="52" t="s">
        <v>169</v>
      </c>
      <c r="F439" s="39" t="s">
        <v>170</v>
      </c>
      <c r="G439" s="46">
        <v>8</v>
      </c>
      <c r="H439" s="50">
        <v>3524023</v>
      </c>
      <c r="I439" s="50">
        <v>3586482</v>
      </c>
      <c r="J439" s="50">
        <v>3883407</v>
      </c>
      <c r="K439" s="50">
        <v>3929843</v>
      </c>
      <c r="L439" s="50">
        <v>4002112</v>
      </c>
      <c r="M439" s="50">
        <v>4204041</v>
      </c>
      <c r="N439" s="50">
        <v>4442267</v>
      </c>
      <c r="O439" s="51">
        <v>4546093</v>
      </c>
      <c r="P439" s="5">
        <f>AVERAGE(H439:O439)</f>
        <v>4014783.5</v>
      </c>
      <c r="Q439" s="5">
        <f>_xlfn.STDEV.P(H439:O439)</f>
        <v>344560.15663741506</v>
      </c>
      <c r="R439" s="5">
        <f>Q439/SQRT(COUNT(H439:O439))</f>
        <v>121820.41164250759</v>
      </c>
      <c r="S439" s="34">
        <f t="shared" si="101"/>
        <v>288105.27353453048</v>
      </c>
      <c r="T439" s="5">
        <f t="shared" si="102"/>
        <v>401.47834999999998</v>
      </c>
      <c r="U439" s="5">
        <f t="shared" si="102"/>
        <v>34.456015663741503</v>
      </c>
      <c r="V439" s="34">
        <f>S439/10000</f>
        <v>28.810527353453047</v>
      </c>
    </row>
    <row r="440" spans="1:24" x14ac:dyDescent="0.3">
      <c r="G440" s="14"/>
      <c r="H440" s="14"/>
      <c r="I440" s="14"/>
      <c r="J440" s="14"/>
      <c r="K440" s="14"/>
    </row>
    <row r="441" spans="1:24" ht="69" x14ac:dyDescent="0.3">
      <c r="F441" s="53" t="s">
        <v>171</v>
      </c>
      <c r="G441" s="14"/>
      <c r="H441" s="14"/>
      <c r="I441" s="14"/>
      <c r="J441" s="14"/>
      <c r="K441" s="14"/>
    </row>
  </sheetData>
  <sortState ref="A1:AD439">
    <sortCondition ref="A1:A439"/>
    <sortCondition ref="B1:B4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9"/>
  <sheetViews>
    <sheetView zoomScale="85" zoomScaleNormal="85" workbookViewId="0">
      <pane xSplit="6" ySplit="1" topLeftCell="G2" activePane="bottomRight" state="frozen"/>
      <selection pane="topRight" activeCell="I1" sqref="I1"/>
      <selection pane="bottomLeft" activeCell="A2" sqref="A2"/>
      <selection pane="bottomRight"/>
    </sheetView>
  </sheetViews>
  <sheetFormatPr defaultColWidth="9.109375" defaultRowHeight="13.8" x14ac:dyDescent="0.3"/>
  <cols>
    <col min="1" max="1" width="16" style="39" customWidth="1"/>
    <col min="2" max="2" width="10.5546875" style="39" bestFit="1" customWidth="1"/>
    <col min="3" max="3" width="6.88671875" style="39" bestFit="1" customWidth="1"/>
    <col min="4" max="4" width="10.109375" style="39" bestFit="1" customWidth="1"/>
    <col min="5" max="5" width="23.109375" style="39" customWidth="1"/>
    <col min="6" max="6" width="3.77734375" style="10" bestFit="1" customWidth="1"/>
    <col min="7" max="13" width="10.88671875" style="10" bestFit="1" customWidth="1"/>
    <col min="14" max="14" width="10.88671875" style="39" bestFit="1" customWidth="1"/>
    <col min="15" max="15" width="9.88671875" style="10" bestFit="1" customWidth="1"/>
    <col min="16" max="16" width="9.5546875" style="10" bestFit="1" customWidth="1"/>
    <col min="17" max="17" width="9.44140625" style="10" bestFit="1" customWidth="1"/>
    <col min="18" max="18" width="9.5546875" style="39" bestFit="1" customWidth="1"/>
    <col min="19" max="19" width="9.6640625" style="10" bestFit="1" customWidth="1"/>
    <col min="20" max="16384" width="9.109375" style="10"/>
  </cols>
  <sheetData>
    <row r="1" spans="1:20" s="55" customFormat="1" ht="14.25" customHeight="1" x14ac:dyDescent="0.3">
      <c r="A1" s="54" t="s">
        <v>0</v>
      </c>
      <c r="B1" s="54" t="s">
        <v>73</v>
      </c>
      <c r="C1" s="54" t="s">
        <v>97</v>
      </c>
      <c r="D1" s="54" t="s">
        <v>98</v>
      </c>
      <c r="E1" s="54" t="s">
        <v>95</v>
      </c>
      <c r="F1" s="55" t="s">
        <v>10</v>
      </c>
      <c r="G1" s="55" t="s">
        <v>132</v>
      </c>
      <c r="H1" s="55" t="s">
        <v>133</v>
      </c>
      <c r="I1" s="55" t="s">
        <v>134</v>
      </c>
      <c r="J1" s="55" t="s">
        <v>135</v>
      </c>
      <c r="K1" s="55" t="s">
        <v>136</v>
      </c>
      <c r="L1" s="55" t="s">
        <v>137</v>
      </c>
      <c r="M1" s="55" t="s">
        <v>138</v>
      </c>
      <c r="N1" s="54" t="s">
        <v>139</v>
      </c>
      <c r="O1" s="55" t="s">
        <v>9</v>
      </c>
      <c r="P1" s="55" t="s">
        <v>32</v>
      </c>
      <c r="Q1" s="55" t="s">
        <v>33</v>
      </c>
      <c r="R1" s="54" t="s">
        <v>167</v>
      </c>
      <c r="S1" s="56"/>
    </row>
    <row r="2" spans="1:20" s="2" customFormat="1" ht="14.25" customHeight="1" x14ac:dyDescent="0.3">
      <c r="A2" s="38" t="s">
        <v>14</v>
      </c>
      <c r="B2" s="38" t="s">
        <v>141</v>
      </c>
      <c r="C2" s="38" t="s">
        <v>99</v>
      </c>
      <c r="D2" s="38">
        <v>1</v>
      </c>
      <c r="E2" s="19" t="s">
        <v>128</v>
      </c>
      <c r="F2" s="3">
        <v>0</v>
      </c>
      <c r="G2" s="58">
        <v>6.99</v>
      </c>
      <c r="H2" s="17"/>
      <c r="I2" s="17"/>
      <c r="J2" s="17"/>
      <c r="K2" s="17"/>
      <c r="L2" s="17"/>
      <c r="M2" s="17"/>
      <c r="N2" s="11"/>
      <c r="O2" s="16">
        <f>AVERAGE(G2:N2)</f>
        <v>6.99</v>
      </c>
      <c r="P2" s="16"/>
      <c r="Q2" s="16"/>
      <c r="R2" s="11"/>
      <c r="S2" s="14"/>
      <c r="T2" s="14"/>
    </row>
    <row r="3" spans="1:20" x14ac:dyDescent="0.3">
      <c r="A3" s="38" t="s">
        <v>14</v>
      </c>
      <c r="B3" s="38" t="s">
        <v>141</v>
      </c>
      <c r="C3" s="38" t="s">
        <v>99</v>
      </c>
      <c r="D3" s="38">
        <v>1</v>
      </c>
      <c r="E3" s="19" t="s">
        <v>128</v>
      </c>
      <c r="F3" s="3">
        <v>1</v>
      </c>
      <c r="G3" s="17"/>
      <c r="H3" s="17"/>
      <c r="I3" s="17"/>
      <c r="J3" s="17"/>
      <c r="K3" s="17"/>
      <c r="L3" s="17"/>
      <c r="M3" s="17"/>
      <c r="N3" s="11"/>
      <c r="O3" s="16"/>
      <c r="P3" s="16"/>
      <c r="Q3" s="16"/>
      <c r="R3" s="11"/>
      <c r="S3" s="14"/>
      <c r="T3" s="14"/>
    </row>
    <row r="4" spans="1:20" x14ac:dyDescent="0.3">
      <c r="A4" s="38" t="s">
        <v>14</v>
      </c>
      <c r="B4" s="38" t="s">
        <v>141</v>
      </c>
      <c r="C4" s="38" t="s">
        <v>99</v>
      </c>
      <c r="D4" s="38">
        <v>1</v>
      </c>
      <c r="E4" s="19" t="s">
        <v>128</v>
      </c>
      <c r="F4" s="3">
        <v>2</v>
      </c>
      <c r="G4" s="17"/>
      <c r="H4" s="17"/>
      <c r="I4" s="17"/>
      <c r="J4" s="17"/>
      <c r="K4" s="17"/>
      <c r="L4" s="17"/>
      <c r="M4" s="17"/>
      <c r="N4" s="11"/>
      <c r="O4" s="16"/>
      <c r="P4" s="16"/>
      <c r="Q4" s="16"/>
      <c r="R4" s="11"/>
      <c r="S4" s="14"/>
      <c r="T4" s="14"/>
    </row>
    <row r="5" spans="1:20" x14ac:dyDescent="0.3">
      <c r="A5" s="38" t="s">
        <v>14</v>
      </c>
      <c r="B5" s="38" t="s">
        <v>141</v>
      </c>
      <c r="C5" s="38" t="s">
        <v>99</v>
      </c>
      <c r="D5" s="38">
        <v>1</v>
      </c>
      <c r="E5" s="19" t="s">
        <v>128</v>
      </c>
      <c r="F5" s="3">
        <v>3</v>
      </c>
      <c r="G5" s="17"/>
      <c r="H5" s="17"/>
      <c r="I5" s="17"/>
      <c r="J5" s="17"/>
      <c r="K5" s="17"/>
      <c r="L5" s="17"/>
      <c r="M5" s="17"/>
      <c r="N5" s="11"/>
      <c r="O5" s="16"/>
      <c r="P5" s="16"/>
      <c r="Q5" s="16"/>
      <c r="R5" s="11"/>
      <c r="S5" s="14"/>
      <c r="T5" s="14"/>
    </row>
    <row r="6" spans="1:20" x14ac:dyDescent="0.3">
      <c r="A6" s="38" t="s">
        <v>14</v>
      </c>
      <c r="B6" s="38" t="s">
        <v>141</v>
      </c>
      <c r="C6" s="38" t="s">
        <v>99</v>
      </c>
      <c r="D6" s="38">
        <v>1</v>
      </c>
      <c r="E6" s="19" t="s">
        <v>128</v>
      </c>
      <c r="F6" s="3">
        <v>4</v>
      </c>
      <c r="G6" s="17"/>
      <c r="H6" s="17"/>
      <c r="I6" s="17"/>
      <c r="J6" s="17"/>
      <c r="K6" s="17"/>
      <c r="L6" s="17"/>
      <c r="M6" s="17"/>
      <c r="N6" s="11"/>
      <c r="O6" s="16"/>
      <c r="P6" s="16"/>
      <c r="Q6" s="16"/>
      <c r="R6" s="11"/>
      <c r="S6" s="14"/>
      <c r="T6" s="14"/>
    </row>
    <row r="7" spans="1:20" x14ac:dyDescent="0.3">
      <c r="A7" s="38" t="s">
        <v>14</v>
      </c>
      <c r="B7" s="38" t="s">
        <v>141</v>
      </c>
      <c r="C7" s="38" t="s">
        <v>99</v>
      </c>
      <c r="D7" s="38">
        <v>1</v>
      </c>
      <c r="E7" s="19" t="s">
        <v>128</v>
      </c>
      <c r="F7" s="3">
        <v>5</v>
      </c>
      <c r="G7" s="58">
        <v>5.72</v>
      </c>
      <c r="H7" s="17"/>
      <c r="I7" s="17"/>
      <c r="J7" s="17"/>
      <c r="K7" s="17"/>
      <c r="L7" s="17"/>
      <c r="M7" s="17"/>
      <c r="N7" s="11"/>
      <c r="O7" s="16">
        <f>AVERAGE(G7:N7)</f>
        <v>5.72</v>
      </c>
      <c r="P7" s="16"/>
      <c r="Q7" s="16"/>
      <c r="R7" s="11"/>
      <c r="S7" s="14"/>
      <c r="T7" s="14"/>
    </row>
    <row r="8" spans="1:20" x14ac:dyDescent="0.3">
      <c r="A8" s="38" t="s">
        <v>18</v>
      </c>
      <c r="B8" s="38" t="s">
        <v>141</v>
      </c>
      <c r="C8" s="38" t="s">
        <v>99</v>
      </c>
      <c r="D8" s="38">
        <v>1</v>
      </c>
      <c r="E8" s="19"/>
      <c r="F8" s="3">
        <v>0</v>
      </c>
      <c r="G8" s="58">
        <v>7.08</v>
      </c>
      <c r="H8" s="58"/>
      <c r="I8" s="58"/>
      <c r="J8" s="17"/>
      <c r="K8" s="17"/>
      <c r="L8" s="17"/>
      <c r="M8" s="17"/>
      <c r="N8" s="11"/>
      <c r="O8" s="16">
        <f>AVERAGE(G8:N8)</f>
        <v>7.08</v>
      </c>
      <c r="P8" s="16"/>
      <c r="Q8" s="16"/>
      <c r="R8" s="11"/>
      <c r="S8" s="14"/>
      <c r="T8" s="14"/>
    </row>
    <row r="9" spans="1:20" x14ac:dyDescent="0.3">
      <c r="A9" s="38" t="s">
        <v>18</v>
      </c>
      <c r="B9" s="38" t="s">
        <v>141</v>
      </c>
      <c r="C9" s="38" t="s">
        <v>99</v>
      </c>
      <c r="D9" s="38">
        <v>1</v>
      </c>
      <c r="E9" s="19"/>
      <c r="F9" s="3">
        <v>1</v>
      </c>
      <c r="G9" s="16"/>
      <c r="H9" s="16"/>
      <c r="I9" s="16"/>
      <c r="J9" s="17"/>
      <c r="K9" s="17"/>
      <c r="L9" s="17"/>
      <c r="M9" s="17"/>
      <c r="N9" s="11"/>
      <c r="O9" s="16"/>
      <c r="P9" s="16"/>
      <c r="Q9" s="16"/>
      <c r="R9" s="11"/>
      <c r="S9" s="14"/>
      <c r="T9" s="14"/>
    </row>
    <row r="10" spans="1:20" x14ac:dyDescent="0.3">
      <c r="A10" s="38" t="s">
        <v>18</v>
      </c>
      <c r="B10" s="38" t="s">
        <v>141</v>
      </c>
      <c r="C10" s="38" t="s">
        <v>99</v>
      </c>
      <c r="D10" s="38">
        <v>1</v>
      </c>
      <c r="E10" s="19"/>
      <c r="F10" s="3">
        <v>2</v>
      </c>
      <c r="G10" s="17"/>
      <c r="H10" s="17"/>
      <c r="I10" s="17"/>
      <c r="J10" s="17"/>
      <c r="K10" s="17"/>
      <c r="L10" s="17"/>
      <c r="M10" s="17"/>
      <c r="N10" s="11"/>
      <c r="O10" s="16"/>
      <c r="P10" s="16"/>
      <c r="Q10" s="16"/>
      <c r="R10" s="11"/>
      <c r="S10" s="14"/>
      <c r="T10" s="14"/>
    </row>
    <row r="11" spans="1:20" x14ac:dyDescent="0.3">
      <c r="A11" s="38" t="s">
        <v>18</v>
      </c>
      <c r="B11" s="38" t="s">
        <v>141</v>
      </c>
      <c r="C11" s="38" t="s">
        <v>99</v>
      </c>
      <c r="D11" s="38">
        <v>1</v>
      </c>
      <c r="E11" s="19"/>
      <c r="F11" s="3">
        <v>3</v>
      </c>
      <c r="G11" s="17"/>
      <c r="H11" s="17"/>
      <c r="I11" s="17"/>
      <c r="J11" s="17"/>
      <c r="K11" s="17"/>
      <c r="L11" s="17"/>
      <c r="M11" s="17"/>
      <c r="N11" s="11"/>
      <c r="O11" s="16"/>
      <c r="P11" s="16"/>
      <c r="Q11" s="16"/>
      <c r="R11" s="11"/>
      <c r="S11" s="14"/>
      <c r="T11" s="14"/>
    </row>
    <row r="12" spans="1:20" s="14" customFormat="1" x14ac:dyDescent="0.3">
      <c r="A12" s="38" t="s">
        <v>18</v>
      </c>
      <c r="B12" s="38" t="s">
        <v>141</v>
      </c>
      <c r="C12" s="38" t="s">
        <v>99</v>
      </c>
      <c r="D12" s="38">
        <v>1</v>
      </c>
      <c r="E12" s="19"/>
      <c r="F12" s="3">
        <v>4</v>
      </c>
      <c r="G12" s="17"/>
      <c r="H12" s="17"/>
      <c r="I12" s="17"/>
      <c r="J12" s="17"/>
      <c r="K12" s="17"/>
      <c r="L12" s="17"/>
      <c r="M12" s="17"/>
      <c r="N12" s="11"/>
      <c r="O12" s="16"/>
      <c r="P12" s="16"/>
      <c r="Q12" s="16"/>
      <c r="R12" s="11"/>
      <c r="S12" s="10"/>
      <c r="T12" s="10"/>
    </row>
    <row r="13" spans="1:20" s="14" customFormat="1" x14ac:dyDescent="0.3">
      <c r="A13" s="38" t="s">
        <v>18</v>
      </c>
      <c r="B13" s="38" t="s">
        <v>141</v>
      </c>
      <c r="C13" s="38" t="s">
        <v>99</v>
      </c>
      <c r="D13" s="38">
        <v>1</v>
      </c>
      <c r="E13" s="19"/>
      <c r="F13" s="3">
        <v>5</v>
      </c>
      <c r="G13" s="58">
        <v>6.81</v>
      </c>
      <c r="H13" s="58"/>
      <c r="I13" s="58"/>
      <c r="J13" s="17"/>
      <c r="K13" s="17"/>
      <c r="L13" s="17"/>
      <c r="M13" s="17"/>
      <c r="N13" s="11"/>
      <c r="O13" s="16">
        <f>AVERAGE(G13:N13)</f>
        <v>6.81</v>
      </c>
      <c r="P13" s="16"/>
      <c r="Q13" s="16"/>
      <c r="R13" s="11"/>
    </row>
    <row r="14" spans="1:20" s="14" customFormat="1" x14ac:dyDescent="0.3">
      <c r="A14" s="38" t="s">
        <v>19</v>
      </c>
      <c r="B14" s="38" t="s">
        <v>141</v>
      </c>
      <c r="C14" s="38" t="s">
        <v>99</v>
      </c>
      <c r="D14" s="38">
        <v>1</v>
      </c>
      <c r="E14" s="19"/>
      <c r="F14" s="3">
        <v>0</v>
      </c>
      <c r="G14" s="58">
        <v>7.07</v>
      </c>
      <c r="H14" s="58"/>
      <c r="I14" s="58"/>
      <c r="J14" s="17"/>
      <c r="K14" s="17"/>
      <c r="L14" s="17"/>
      <c r="M14" s="17"/>
      <c r="N14" s="11"/>
      <c r="O14" s="16">
        <f>AVERAGE(G14:N14)</f>
        <v>7.07</v>
      </c>
      <c r="P14" s="16"/>
      <c r="Q14" s="16"/>
      <c r="R14" s="11"/>
    </row>
    <row r="15" spans="1:20" s="14" customFormat="1" x14ac:dyDescent="0.3">
      <c r="A15" s="38" t="s">
        <v>19</v>
      </c>
      <c r="B15" s="38" t="s">
        <v>141</v>
      </c>
      <c r="C15" s="38" t="s">
        <v>99</v>
      </c>
      <c r="D15" s="38">
        <v>1</v>
      </c>
      <c r="E15" s="19"/>
      <c r="F15" s="3">
        <v>1</v>
      </c>
      <c r="G15" s="16"/>
      <c r="H15" s="16"/>
      <c r="I15" s="16"/>
      <c r="J15" s="17"/>
      <c r="K15" s="17"/>
      <c r="L15" s="17"/>
      <c r="M15" s="17"/>
      <c r="N15" s="11"/>
      <c r="O15" s="16"/>
      <c r="P15" s="16"/>
      <c r="Q15" s="16"/>
      <c r="R15" s="11"/>
    </row>
    <row r="16" spans="1:20" s="14" customFormat="1" x14ac:dyDescent="0.3">
      <c r="A16" s="38" t="s">
        <v>19</v>
      </c>
      <c r="B16" s="38" t="s">
        <v>141</v>
      </c>
      <c r="C16" s="38" t="s">
        <v>99</v>
      </c>
      <c r="D16" s="38">
        <v>1</v>
      </c>
      <c r="E16" s="19"/>
      <c r="F16" s="3">
        <v>2</v>
      </c>
      <c r="G16" s="17"/>
      <c r="H16" s="17"/>
      <c r="I16" s="17"/>
      <c r="J16" s="17"/>
      <c r="K16" s="17"/>
      <c r="L16" s="17"/>
      <c r="M16" s="17"/>
      <c r="N16" s="11"/>
      <c r="O16" s="16"/>
      <c r="P16" s="16"/>
      <c r="Q16" s="16"/>
      <c r="R16" s="11"/>
      <c r="S16" s="10"/>
      <c r="T16" s="10"/>
    </row>
    <row r="17" spans="1:20" x14ac:dyDescent="0.3">
      <c r="A17" s="38" t="s">
        <v>19</v>
      </c>
      <c r="B17" s="38" t="s">
        <v>141</v>
      </c>
      <c r="C17" s="38" t="s">
        <v>99</v>
      </c>
      <c r="D17" s="38">
        <v>1</v>
      </c>
      <c r="E17" s="19"/>
      <c r="F17" s="3">
        <v>3</v>
      </c>
      <c r="G17" s="17"/>
      <c r="H17" s="17"/>
      <c r="I17" s="17"/>
      <c r="J17" s="17"/>
      <c r="K17" s="16"/>
      <c r="L17" s="16"/>
      <c r="M17" s="16"/>
      <c r="N17" s="11"/>
      <c r="O17" s="16"/>
      <c r="P17" s="16"/>
      <c r="Q17" s="16"/>
      <c r="R17" s="11"/>
    </row>
    <row r="18" spans="1:20" s="14" customFormat="1" x14ac:dyDescent="0.3">
      <c r="A18" s="38" t="s">
        <v>19</v>
      </c>
      <c r="B18" s="38" t="s">
        <v>141</v>
      </c>
      <c r="C18" s="38" t="s">
        <v>99</v>
      </c>
      <c r="D18" s="38">
        <v>1</v>
      </c>
      <c r="E18" s="19"/>
      <c r="F18" s="3">
        <v>4</v>
      </c>
      <c r="G18" s="58">
        <v>6.67</v>
      </c>
      <c r="H18" s="58"/>
      <c r="I18" s="58"/>
      <c r="J18" s="17"/>
      <c r="K18" s="16"/>
      <c r="L18" s="16"/>
      <c r="M18" s="16"/>
      <c r="N18" s="11"/>
      <c r="O18" s="16">
        <f>AVERAGE(G18:N18)</f>
        <v>6.67</v>
      </c>
      <c r="P18" s="16"/>
      <c r="Q18" s="16"/>
      <c r="R18" s="11"/>
    </row>
    <row r="19" spans="1:20" s="14" customFormat="1" ht="15" x14ac:dyDescent="0.35">
      <c r="A19" s="38" t="s">
        <v>25</v>
      </c>
      <c r="B19" s="38" t="s">
        <v>142</v>
      </c>
      <c r="C19" s="38" t="s">
        <v>99</v>
      </c>
      <c r="D19" s="38">
        <v>1</v>
      </c>
      <c r="E19" s="19" t="s">
        <v>111</v>
      </c>
      <c r="F19" s="3">
        <v>0</v>
      </c>
      <c r="G19" s="58">
        <v>7.34</v>
      </c>
      <c r="H19" s="17"/>
      <c r="I19" s="17"/>
      <c r="J19" s="17"/>
      <c r="K19" s="16"/>
      <c r="L19" s="16"/>
      <c r="M19" s="16"/>
      <c r="N19" s="11"/>
      <c r="O19" s="16">
        <f>AVERAGE(G19:N19)</f>
        <v>7.34</v>
      </c>
      <c r="P19" s="16"/>
      <c r="Q19" s="16"/>
      <c r="R19" s="11"/>
      <c r="S19" s="10"/>
      <c r="T19" s="10"/>
    </row>
    <row r="20" spans="1:20" s="14" customFormat="1" ht="15" x14ac:dyDescent="0.35">
      <c r="A20" s="38" t="s">
        <v>25</v>
      </c>
      <c r="B20" s="38" t="s">
        <v>142</v>
      </c>
      <c r="C20" s="38" t="s">
        <v>99</v>
      </c>
      <c r="D20" s="38">
        <v>1</v>
      </c>
      <c r="E20" s="19" t="s">
        <v>111</v>
      </c>
      <c r="F20" s="3">
        <v>1</v>
      </c>
      <c r="G20" s="17"/>
      <c r="H20" s="17"/>
      <c r="I20" s="17"/>
      <c r="J20" s="17"/>
      <c r="K20" s="17"/>
      <c r="L20" s="17"/>
      <c r="M20" s="17"/>
      <c r="N20" s="11"/>
      <c r="O20" s="16"/>
      <c r="P20" s="16"/>
      <c r="Q20" s="16"/>
      <c r="R20" s="11"/>
      <c r="S20" s="10"/>
      <c r="T20" s="10"/>
    </row>
    <row r="21" spans="1:20" s="14" customFormat="1" ht="15" x14ac:dyDescent="0.35">
      <c r="A21" s="38" t="s">
        <v>25</v>
      </c>
      <c r="B21" s="38" t="s">
        <v>142</v>
      </c>
      <c r="C21" s="38" t="s">
        <v>99</v>
      </c>
      <c r="D21" s="38">
        <v>1</v>
      </c>
      <c r="E21" s="19" t="s">
        <v>112</v>
      </c>
      <c r="F21" s="3">
        <v>2</v>
      </c>
      <c r="G21" s="17"/>
      <c r="H21" s="17"/>
      <c r="I21" s="17"/>
      <c r="J21" s="17"/>
      <c r="K21" s="16"/>
      <c r="L21" s="16"/>
      <c r="M21" s="16"/>
      <c r="N21" s="11"/>
      <c r="O21" s="16"/>
      <c r="P21" s="16"/>
      <c r="Q21" s="16"/>
      <c r="R21" s="11"/>
      <c r="S21" s="10"/>
      <c r="T21" s="10"/>
    </row>
    <row r="22" spans="1:20" s="14" customFormat="1" ht="15" x14ac:dyDescent="0.35">
      <c r="A22" s="38" t="s">
        <v>25</v>
      </c>
      <c r="B22" s="38" t="s">
        <v>142</v>
      </c>
      <c r="C22" s="38" t="s">
        <v>99</v>
      </c>
      <c r="D22" s="38">
        <v>1</v>
      </c>
      <c r="E22" s="19" t="s">
        <v>112</v>
      </c>
      <c r="F22" s="3">
        <v>3</v>
      </c>
      <c r="G22" s="17"/>
      <c r="H22" s="17"/>
      <c r="I22" s="17"/>
      <c r="J22" s="17"/>
      <c r="K22" s="16"/>
      <c r="L22" s="16"/>
      <c r="M22" s="16"/>
      <c r="N22" s="11"/>
      <c r="O22" s="16"/>
      <c r="P22" s="16"/>
      <c r="Q22" s="16"/>
      <c r="R22" s="11"/>
      <c r="S22" s="10"/>
      <c r="T22" s="10"/>
    </row>
    <row r="23" spans="1:20" ht="15" x14ac:dyDescent="0.35">
      <c r="A23" s="38" t="s">
        <v>25</v>
      </c>
      <c r="B23" s="38" t="s">
        <v>142</v>
      </c>
      <c r="C23" s="38" t="s">
        <v>99</v>
      </c>
      <c r="D23" s="38">
        <v>1</v>
      </c>
      <c r="E23" s="19" t="s">
        <v>112</v>
      </c>
      <c r="F23" s="3">
        <v>4</v>
      </c>
      <c r="G23" s="17"/>
      <c r="H23" s="17"/>
      <c r="I23" s="17"/>
      <c r="J23" s="17"/>
      <c r="K23" s="16"/>
      <c r="L23" s="16"/>
      <c r="M23" s="16"/>
      <c r="N23" s="11"/>
      <c r="O23" s="16"/>
      <c r="P23" s="16"/>
      <c r="Q23" s="16"/>
      <c r="R23" s="11"/>
    </row>
    <row r="24" spans="1:20" ht="15" x14ac:dyDescent="0.35">
      <c r="A24" s="38" t="s">
        <v>25</v>
      </c>
      <c r="B24" s="38" t="s">
        <v>142</v>
      </c>
      <c r="C24" s="38" t="s">
        <v>99</v>
      </c>
      <c r="D24" s="38">
        <v>1</v>
      </c>
      <c r="E24" s="19" t="s">
        <v>112</v>
      </c>
      <c r="F24" s="3">
        <v>5</v>
      </c>
      <c r="G24" s="17"/>
      <c r="H24" s="17"/>
      <c r="I24" s="17"/>
      <c r="J24" s="17"/>
      <c r="K24" s="16"/>
      <c r="L24" s="16"/>
      <c r="M24" s="16"/>
      <c r="N24" s="11"/>
      <c r="O24" s="16"/>
      <c r="P24" s="16"/>
      <c r="Q24" s="16"/>
      <c r="R24" s="11"/>
    </row>
    <row r="25" spans="1:20" s="14" customFormat="1" ht="15" x14ac:dyDescent="0.35">
      <c r="A25" s="38" t="s">
        <v>25</v>
      </c>
      <c r="B25" s="38" t="s">
        <v>142</v>
      </c>
      <c r="C25" s="38" t="s">
        <v>99</v>
      </c>
      <c r="D25" s="38">
        <v>1</v>
      </c>
      <c r="E25" s="19" t="s">
        <v>112</v>
      </c>
      <c r="F25" s="3">
        <v>6</v>
      </c>
      <c r="G25" s="58">
        <v>6.47</v>
      </c>
      <c r="H25" s="17"/>
      <c r="I25" s="17"/>
      <c r="J25" s="17"/>
      <c r="K25" s="16"/>
      <c r="L25" s="16"/>
      <c r="M25" s="16"/>
      <c r="N25" s="11"/>
      <c r="O25" s="16">
        <f>AVERAGE(G25:N25)</f>
        <v>6.47</v>
      </c>
      <c r="P25" s="16"/>
      <c r="Q25" s="16"/>
      <c r="R25" s="11"/>
      <c r="S25" s="10"/>
      <c r="T25" s="10"/>
    </row>
    <row r="26" spans="1:20" s="14" customFormat="1" ht="15" x14ac:dyDescent="0.35">
      <c r="A26" s="38" t="s">
        <v>26</v>
      </c>
      <c r="B26" s="38" t="s">
        <v>142</v>
      </c>
      <c r="C26" s="38" t="s">
        <v>99</v>
      </c>
      <c r="D26" s="38">
        <v>3</v>
      </c>
      <c r="E26" s="19" t="s">
        <v>113</v>
      </c>
      <c r="F26" s="3">
        <v>-2</v>
      </c>
      <c r="G26" s="17"/>
      <c r="H26" s="17"/>
      <c r="I26" s="17"/>
      <c r="J26" s="16"/>
      <c r="K26" s="16"/>
      <c r="L26" s="16"/>
      <c r="M26" s="16"/>
      <c r="N26" s="11"/>
      <c r="O26" s="16"/>
      <c r="P26" s="16"/>
      <c r="Q26" s="16"/>
      <c r="R26" s="11"/>
      <c r="S26" s="10"/>
      <c r="T26" s="10"/>
    </row>
    <row r="27" spans="1:20" s="14" customFormat="1" ht="15" x14ac:dyDescent="0.35">
      <c r="A27" s="38" t="s">
        <v>26</v>
      </c>
      <c r="B27" s="38" t="s">
        <v>142</v>
      </c>
      <c r="C27" s="38" t="s">
        <v>99</v>
      </c>
      <c r="D27" s="38">
        <v>3</v>
      </c>
      <c r="E27" s="19" t="s">
        <v>113</v>
      </c>
      <c r="F27" s="3">
        <v>-1</v>
      </c>
      <c r="G27" s="17"/>
      <c r="H27" s="17"/>
      <c r="I27" s="17"/>
      <c r="J27" s="16"/>
      <c r="K27" s="16"/>
      <c r="L27" s="16"/>
      <c r="M27" s="16"/>
      <c r="N27" s="11"/>
      <c r="O27" s="16"/>
      <c r="P27" s="16"/>
      <c r="Q27" s="16"/>
      <c r="R27" s="11"/>
      <c r="S27" s="10"/>
      <c r="T27" s="10"/>
    </row>
    <row r="28" spans="1:20" s="14" customFormat="1" ht="15" x14ac:dyDescent="0.35">
      <c r="A28" s="38" t="s">
        <v>26</v>
      </c>
      <c r="B28" s="38" t="s">
        <v>142</v>
      </c>
      <c r="C28" s="38" t="s">
        <v>99</v>
      </c>
      <c r="D28" s="38">
        <v>3</v>
      </c>
      <c r="E28" s="19" t="s">
        <v>113</v>
      </c>
      <c r="F28" s="3">
        <v>0</v>
      </c>
      <c r="G28" s="58">
        <v>7.05</v>
      </c>
      <c r="H28" s="58">
        <v>7.05</v>
      </c>
      <c r="I28" s="58">
        <v>7.05</v>
      </c>
      <c r="J28" s="16"/>
      <c r="K28" s="16"/>
      <c r="L28" s="16"/>
      <c r="M28" s="16"/>
      <c r="N28" s="11"/>
      <c r="O28" s="16">
        <f>AVERAGE(G28:N28)</f>
        <v>7.05</v>
      </c>
      <c r="P28" s="16">
        <f>_xlfn.STDEV.S(G28:N28)</f>
        <v>0</v>
      </c>
      <c r="Q28" s="16">
        <f>P28/SQRT(COUNT(G28:N28))</f>
        <v>0</v>
      </c>
      <c r="R28" s="11">
        <f t="shared" ref="R28:R37" si="0">Q28*4.303</f>
        <v>0</v>
      </c>
      <c r="S28" s="10"/>
      <c r="T28" s="10"/>
    </row>
    <row r="29" spans="1:20" s="14" customFormat="1" ht="15" x14ac:dyDescent="0.35">
      <c r="A29" s="38" t="s">
        <v>26</v>
      </c>
      <c r="B29" s="38" t="s">
        <v>142</v>
      </c>
      <c r="C29" s="38" t="s">
        <v>99</v>
      </c>
      <c r="D29" s="38">
        <v>3</v>
      </c>
      <c r="E29" s="19" t="s">
        <v>113</v>
      </c>
      <c r="F29" s="3">
        <v>1</v>
      </c>
      <c r="G29" s="58">
        <v>7.9</v>
      </c>
      <c r="H29" s="58">
        <v>8.06</v>
      </c>
      <c r="I29" s="58">
        <v>8.09</v>
      </c>
      <c r="J29" s="16"/>
      <c r="K29" s="16"/>
      <c r="L29" s="16"/>
      <c r="M29" s="16"/>
      <c r="N29" s="11"/>
      <c r="O29" s="16">
        <f>AVERAGE(G29:N29)</f>
        <v>8.0166666666666675</v>
      </c>
      <c r="P29" s="16">
        <f>_xlfn.STDEV.S(G29:N29)</f>
        <v>0.10214368964029694</v>
      </c>
      <c r="Q29" s="16">
        <f>P29/SQRT(COUNT(G29:N29))</f>
        <v>5.8972686709847025E-2</v>
      </c>
      <c r="R29" s="11">
        <f t="shared" si="0"/>
        <v>0.25375947091247175</v>
      </c>
      <c r="S29" s="10"/>
      <c r="T29" s="10"/>
    </row>
    <row r="30" spans="1:20" ht="15" x14ac:dyDescent="0.35">
      <c r="A30" s="38" t="s">
        <v>26</v>
      </c>
      <c r="B30" s="38" t="s">
        <v>142</v>
      </c>
      <c r="C30" s="38" t="s">
        <v>99</v>
      </c>
      <c r="D30" s="38">
        <v>3</v>
      </c>
      <c r="E30" s="19" t="s">
        <v>113</v>
      </c>
      <c r="F30" s="3">
        <v>2</v>
      </c>
      <c r="G30" s="58">
        <v>7.9</v>
      </c>
      <c r="H30" s="58">
        <v>8.07</v>
      </c>
      <c r="I30" s="58">
        <v>8.07</v>
      </c>
      <c r="J30" s="16"/>
      <c r="K30" s="16"/>
      <c r="L30" s="16"/>
      <c r="M30" s="16"/>
      <c r="N30" s="11"/>
      <c r="O30" s="16">
        <f>AVERAGE(G30:N30)</f>
        <v>8.0133333333333336</v>
      </c>
      <c r="P30" s="16">
        <f>_xlfn.STDEV.S(G30:N30)</f>
        <v>9.8149545762236334E-2</v>
      </c>
      <c r="Q30" s="16">
        <f>P30/SQRT(COUNT(G30:N30))</f>
        <v>5.6666666666666643E-2</v>
      </c>
      <c r="R30" s="11">
        <f t="shared" si="0"/>
        <v>0.24383666666666656</v>
      </c>
    </row>
    <row r="31" spans="1:20" ht="15" x14ac:dyDescent="0.35">
      <c r="A31" s="38" t="s">
        <v>26</v>
      </c>
      <c r="B31" s="38" t="s">
        <v>142</v>
      </c>
      <c r="C31" s="38" t="s">
        <v>99</v>
      </c>
      <c r="D31" s="38">
        <v>3</v>
      </c>
      <c r="E31" s="19" t="s">
        <v>113</v>
      </c>
      <c r="F31" s="3">
        <v>3</v>
      </c>
      <c r="G31" s="58">
        <v>8.0399999999999991</v>
      </c>
      <c r="H31" s="58">
        <v>8.1300000000000008</v>
      </c>
      <c r="I31" s="58">
        <v>8.15</v>
      </c>
      <c r="J31" s="16"/>
      <c r="K31" s="16"/>
      <c r="L31" s="16"/>
      <c r="M31" s="16"/>
      <c r="N31" s="11"/>
      <c r="O31" s="16">
        <f>AVERAGE(G31:N31)</f>
        <v>8.1066666666666674</v>
      </c>
      <c r="P31" s="16">
        <f>_xlfn.STDEV.S(G31:N31)</f>
        <v>5.859465277082393E-2</v>
      </c>
      <c r="Q31" s="16">
        <f>P31/SQRT(COUNT(G31:N31))</f>
        <v>3.382963855030785E-2</v>
      </c>
      <c r="R31" s="11">
        <f t="shared" si="0"/>
        <v>0.14556893468197468</v>
      </c>
    </row>
    <row r="32" spans="1:20" s="14" customFormat="1" ht="15" x14ac:dyDescent="0.35">
      <c r="A32" s="38" t="s">
        <v>26</v>
      </c>
      <c r="B32" s="38" t="s">
        <v>142</v>
      </c>
      <c r="C32" s="38" t="s">
        <v>99</v>
      </c>
      <c r="D32" s="38">
        <v>3</v>
      </c>
      <c r="E32" s="19" t="s">
        <v>113</v>
      </c>
      <c r="F32" s="3">
        <v>4</v>
      </c>
      <c r="G32" s="17"/>
      <c r="H32" s="17"/>
      <c r="I32" s="17"/>
      <c r="J32" s="16"/>
      <c r="K32" s="16"/>
      <c r="L32" s="16"/>
      <c r="M32" s="16"/>
      <c r="N32" s="11"/>
      <c r="O32" s="16"/>
      <c r="P32" s="16"/>
      <c r="Q32" s="16"/>
      <c r="R32" s="11">
        <f t="shared" si="0"/>
        <v>0</v>
      </c>
      <c r="S32" s="10"/>
      <c r="T32" s="10"/>
    </row>
    <row r="33" spans="1:20" s="14" customFormat="1" x14ac:dyDescent="0.3">
      <c r="A33" s="38" t="s">
        <v>28</v>
      </c>
      <c r="B33" s="38" t="s">
        <v>142</v>
      </c>
      <c r="C33" s="38" t="s">
        <v>99</v>
      </c>
      <c r="D33" s="38">
        <v>3</v>
      </c>
      <c r="E33" s="19" t="s">
        <v>116</v>
      </c>
      <c r="F33" s="3">
        <v>0</v>
      </c>
      <c r="G33" s="58">
        <v>6.05</v>
      </c>
      <c r="H33" s="58">
        <v>6.05</v>
      </c>
      <c r="I33" s="58">
        <v>6.05</v>
      </c>
      <c r="J33" s="17"/>
      <c r="K33" s="16"/>
      <c r="L33" s="16"/>
      <c r="M33" s="16"/>
      <c r="N33" s="11"/>
      <c r="O33" s="16">
        <f t="shared" ref="O33:O38" si="1">AVERAGE(G33:N33)</f>
        <v>6.05</v>
      </c>
      <c r="P33" s="16">
        <f>_xlfn.STDEV.S(G33:N33)</f>
        <v>0</v>
      </c>
      <c r="Q33" s="16">
        <f>P33/SQRT(COUNT(G33:N33))</f>
        <v>0</v>
      </c>
      <c r="R33" s="11">
        <f t="shared" si="0"/>
        <v>0</v>
      </c>
      <c r="S33" s="10"/>
      <c r="T33" s="10"/>
    </row>
    <row r="34" spans="1:20" s="14" customFormat="1" x14ac:dyDescent="0.3">
      <c r="A34" s="38" t="s">
        <v>28</v>
      </c>
      <c r="B34" s="38" t="s">
        <v>142</v>
      </c>
      <c r="C34" s="38" t="s">
        <v>99</v>
      </c>
      <c r="D34" s="38">
        <v>3</v>
      </c>
      <c r="E34" s="19" t="s">
        <v>116</v>
      </c>
      <c r="F34" s="3">
        <v>1</v>
      </c>
      <c r="G34" s="58">
        <v>5.89</v>
      </c>
      <c r="H34" s="58">
        <v>6.07</v>
      </c>
      <c r="I34" s="58">
        <v>6.01</v>
      </c>
      <c r="J34" s="17"/>
      <c r="K34" s="16"/>
      <c r="L34" s="16"/>
      <c r="M34" s="16"/>
      <c r="N34" s="11"/>
      <c r="O34" s="16">
        <f t="shared" si="1"/>
        <v>5.9899999999999993</v>
      </c>
      <c r="P34" s="16">
        <f>_xlfn.STDEV.S(G34:N34)</f>
        <v>9.1651513899117076E-2</v>
      </c>
      <c r="Q34" s="16">
        <f>P34/SQRT(COUNT(G34:N34))</f>
        <v>5.2915026221291975E-2</v>
      </c>
      <c r="R34" s="11">
        <f t="shared" si="0"/>
        <v>0.22769335783021935</v>
      </c>
      <c r="S34" s="10"/>
      <c r="T34" s="10"/>
    </row>
    <row r="35" spans="1:20" s="14" customFormat="1" x14ac:dyDescent="0.3">
      <c r="A35" s="38" t="s">
        <v>28</v>
      </c>
      <c r="B35" s="38" t="s">
        <v>142</v>
      </c>
      <c r="C35" s="38" t="s">
        <v>99</v>
      </c>
      <c r="D35" s="38">
        <v>3</v>
      </c>
      <c r="E35" s="19" t="s">
        <v>116</v>
      </c>
      <c r="F35" s="3">
        <v>2</v>
      </c>
      <c r="G35" s="58">
        <v>5.74</v>
      </c>
      <c r="H35" s="58">
        <v>6.03</v>
      </c>
      <c r="I35" s="58">
        <v>5.88</v>
      </c>
      <c r="J35" s="17"/>
      <c r="K35" s="16"/>
      <c r="L35" s="17"/>
      <c r="M35" s="17"/>
      <c r="N35" s="11"/>
      <c r="O35" s="16">
        <f t="shared" si="1"/>
        <v>5.8833333333333329</v>
      </c>
      <c r="P35" s="16">
        <f>_xlfn.STDEV.S(G35:N35)</f>
        <v>0.14502873278538062</v>
      </c>
      <c r="Q35" s="16">
        <f>P35/SQRT(COUNT(G35:N35))</f>
        <v>8.373237791386981E-2</v>
      </c>
      <c r="R35" s="11">
        <f t="shared" si="0"/>
        <v>0.36030042216338176</v>
      </c>
      <c r="S35" s="10"/>
      <c r="T35" s="10"/>
    </row>
    <row r="36" spans="1:20" s="14" customFormat="1" x14ac:dyDescent="0.3">
      <c r="A36" s="38" t="s">
        <v>28</v>
      </c>
      <c r="B36" s="38" t="s">
        <v>142</v>
      </c>
      <c r="C36" s="38" t="s">
        <v>99</v>
      </c>
      <c r="D36" s="38">
        <v>3</v>
      </c>
      <c r="E36" s="19" t="s">
        <v>116</v>
      </c>
      <c r="F36" s="3">
        <v>3</v>
      </c>
      <c r="G36" s="58">
        <v>5.86</v>
      </c>
      <c r="H36" s="58">
        <v>6.2</v>
      </c>
      <c r="I36" s="58">
        <v>5.99</v>
      </c>
      <c r="J36" s="17"/>
      <c r="K36" s="16"/>
      <c r="L36" s="16"/>
      <c r="M36" s="16"/>
      <c r="N36" s="11"/>
      <c r="O36" s="16">
        <f t="shared" si="1"/>
        <v>6.0166666666666666</v>
      </c>
      <c r="P36" s="16">
        <f>_xlfn.STDEV.S(G36:N36)</f>
        <v>0.17156145643277021</v>
      </c>
      <c r="Q36" s="16">
        <f>P36/SQRT(COUNT(G36:N36))</f>
        <v>9.9051053054024132E-2</v>
      </c>
      <c r="R36" s="11">
        <f t="shared" si="0"/>
        <v>0.42621668129146584</v>
      </c>
      <c r="S36" s="10"/>
      <c r="T36" s="10"/>
    </row>
    <row r="37" spans="1:20" x14ac:dyDescent="0.3">
      <c r="A37" s="38" t="s">
        <v>28</v>
      </c>
      <c r="B37" s="38" t="s">
        <v>142</v>
      </c>
      <c r="C37" s="38" t="s">
        <v>99</v>
      </c>
      <c r="D37" s="38">
        <v>3</v>
      </c>
      <c r="E37" s="19" t="s">
        <v>116</v>
      </c>
      <c r="F37" s="3">
        <v>4</v>
      </c>
      <c r="G37" s="58">
        <v>6.05</v>
      </c>
      <c r="H37" s="58">
        <v>6.18</v>
      </c>
      <c r="I37" s="58">
        <v>5.72</v>
      </c>
      <c r="J37" s="17"/>
      <c r="K37" s="16"/>
      <c r="L37" s="16"/>
      <c r="M37" s="16"/>
      <c r="N37" s="11"/>
      <c r="O37" s="16">
        <f t="shared" si="1"/>
        <v>5.9833333333333334</v>
      </c>
      <c r="P37" s="16">
        <f>_xlfn.STDEV.S(G37:N37)</f>
        <v>0.23713568549109881</v>
      </c>
      <c r="Q37" s="16">
        <f>P37/SQRT(COUNT(G37:N37))</f>
        <v>0.13691035185275233</v>
      </c>
      <c r="R37" s="11">
        <f t="shared" si="0"/>
        <v>0.5891252440223933</v>
      </c>
    </row>
    <row r="38" spans="1:20" s="14" customFormat="1" x14ac:dyDescent="0.3">
      <c r="A38" s="38" t="s">
        <v>29</v>
      </c>
      <c r="B38" s="38" t="s">
        <v>142</v>
      </c>
      <c r="C38" s="38" t="s">
        <v>99</v>
      </c>
      <c r="D38" s="38">
        <v>1</v>
      </c>
      <c r="E38" s="19" t="s">
        <v>122</v>
      </c>
      <c r="F38" s="3">
        <v>-2</v>
      </c>
      <c r="G38" s="58">
        <v>9.1999999999999993</v>
      </c>
      <c r="H38" s="17"/>
      <c r="I38" s="17"/>
      <c r="J38" s="17"/>
      <c r="K38" s="17"/>
      <c r="L38" s="17"/>
      <c r="M38" s="17"/>
      <c r="N38" s="11"/>
      <c r="O38" s="16">
        <f t="shared" si="1"/>
        <v>9.1999999999999993</v>
      </c>
      <c r="P38" s="16"/>
      <c r="Q38" s="16"/>
      <c r="R38" s="11"/>
      <c r="S38" s="10"/>
      <c r="T38" s="10"/>
    </row>
    <row r="39" spans="1:20" s="14" customFormat="1" x14ac:dyDescent="0.3">
      <c r="A39" s="38" t="s">
        <v>29</v>
      </c>
      <c r="B39" s="38" t="s">
        <v>142</v>
      </c>
      <c r="C39" s="38" t="s">
        <v>99</v>
      </c>
      <c r="D39" s="38">
        <v>1</v>
      </c>
      <c r="E39" s="19" t="s">
        <v>122</v>
      </c>
      <c r="F39" s="3">
        <v>-1</v>
      </c>
      <c r="G39" s="58"/>
      <c r="H39" s="17"/>
      <c r="I39" s="17"/>
      <c r="J39" s="17"/>
      <c r="K39" s="17"/>
      <c r="L39" s="17"/>
      <c r="M39" s="17"/>
      <c r="N39" s="11"/>
      <c r="O39" s="16"/>
      <c r="P39" s="16"/>
      <c r="Q39" s="16"/>
      <c r="R39" s="11"/>
      <c r="S39" s="10"/>
      <c r="T39" s="10"/>
    </row>
    <row r="40" spans="1:20" s="14" customFormat="1" x14ac:dyDescent="0.3">
      <c r="A40" s="38" t="s">
        <v>29</v>
      </c>
      <c r="B40" s="38" t="s">
        <v>142</v>
      </c>
      <c r="C40" s="38" t="s">
        <v>99</v>
      </c>
      <c r="D40" s="38">
        <v>1</v>
      </c>
      <c r="E40" s="19" t="s">
        <v>122</v>
      </c>
      <c r="F40" s="3">
        <v>0</v>
      </c>
      <c r="G40" s="58">
        <v>7.1</v>
      </c>
      <c r="H40" s="17"/>
      <c r="I40" s="17"/>
      <c r="J40" s="17"/>
      <c r="K40" s="17"/>
      <c r="L40" s="17"/>
      <c r="M40" s="17"/>
      <c r="N40" s="11"/>
      <c r="O40" s="16">
        <f>AVERAGE(G40:N40)</f>
        <v>7.1</v>
      </c>
      <c r="P40" s="16"/>
      <c r="Q40" s="16"/>
      <c r="R40" s="11"/>
      <c r="S40" s="10"/>
      <c r="T40" s="10"/>
    </row>
    <row r="41" spans="1:20" s="14" customFormat="1" x14ac:dyDescent="0.3">
      <c r="A41" s="38" t="s">
        <v>29</v>
      </c>
      <c r="B41" s="38" t="s">
        <v>142</v>
      </c>
      <c r="C41" s="38" t="s">
        <v>99</v>
      </c>
      <c r="D41" s="38">
        <v>1</v>
      </c>
      <c r="E41" s="19" t="s">
        <v>122</v>
      </c>
      <c r="F41" s="3">
        <v>1</v>
      </c>
      <c r="G41" s="16"/>
      <c r="H41" s="17"/>
      <c r="I41" s="17"/>
      <c r="J41" s="17"/>
      <c r="K41" s="17"/>
      <c r="L41" s="17"/>
      <c r="M41" s="17"/>
      <c r="N41" s="11"/>
      <c r="O41" s="16"/>
      <c r="P41" s="16"/>
      <c r="Q41" s="16"/>
      <c r="R41" s="11"/>
      <c r="S41" s="10"/>
      <c r="T41" s="10"/>
    </row>
    <row r="42" spans="1:20" s="14" customFormat="1" x14ac:dyDescent="0.3">
      <c r="A42" s="38" t="s">
        <v>29</v>
      </c>
      <c r="B42" s="38" t="s">
        <v>142</v>
      </c>
      <c r="C42" s="38" t="s">
        <v>99</v>
      </c>
      <c r="D42" s="38">
        <v>1</v>
      </c>
      <c r="E42" s="19" t="s">
        <v>122</v>
      </c>
      <c r="F42" s="3">
        <v>2</v>
      </c>
      <c r="G42" s="17"/>
      <c r="H42" s="17"/>
      <c r="I42" s="17"/>
      <c r="J42" s="17"/>
      <c r="K42" s="17"/>
      <c r="L42" s="17"/>
      <c r="M42" s="17"/>
      <c r="N42" s="11"/>
      <c r="O42" s="16"/>
      <c r="P42" s="16"/>
      <c r="Q42" s="16"/>
      <c r="R42" s="11"/>
      <c r="S42" s="10"/>
      <c r="T42" s="10"/>
    </row>
    <row r="43" spans="1:20" x14ac:dyDescent="0.3">
      <c r="A43" s="38" t="s">
        <v>29</v>
      </c>
      <c r="B43" s="38" t="s">
        <v>142</v>
      </c>
      <c r="C43" s="38" t="s">
        <v>99</v>
      </c>
      <c r="D43" s="38">
        <v>1</v>
      </c>
      <c r="E43" s="19" t="s">
        <v>122</v>
      </c>
      <c r="F43" s="3">
        <v>3</v>
      </c>
      <c r="G43" s="58">
        <v>7.29</v>
      </c>
      <c r="H43" s="17"/>
      <c r="I43" s="17"/>
      <c r="J43" s="17"/>
      <c r="K43" s="17"/>
      <c r="L43" s="17"/>
      <c r="M43" s="17"/>
      <c r="N43" s="11"/>
      <c r="O43" s="16">
        <f>AVERAGE(G43:N43)</f>
        <v>7.29</v>
      </c>
      <c r="P43" s="16"/>
      <c r="Q43" s="16"/>
      <c r="R43" s="11"/>
    </row>
    <row r="44" spans="1:20" x14ac:dyDescent="0.3">
      <c r="A44" s="38" t="s">
        <v>29</v>
      </c>
      <c r="B44" s="38" t="s">
        <v>142</v>
      </c>
      <c r="C44" s="38" t="s">
        <v>99</v>
      </c>
      <c r="D44" s="38">
        <v>1</v>
      </c>
      <c r="E44" s="19" t="s">
        <v>122</v>
      </c>
      <c r="F44" s="3">
        <v>4</v>
      </c>
      <c r="G44" s="17"/>
      <c r="H44" s="17"/>
      <c r="I44" s="17"/>
      <c r="J44" s="17"/>
      <c r="K44" s="17"/>
      <c r="L44" s="17"/>
      <c r="M44" s="17"/>
      <c r="N44" s="11"/>
      <c r="O44" s="16"/>
      <c r="P44" s="16"/>
      <c r="Q44" s="16"/>
      <c r="R44" s="11"/>
    </row>
    <row r="45" spans="1:20" s="14" customFormat="1" x14ac:dyDescent="0.3">
      <c r="A45" s="38" t="s">
        <v>29</v>
      </c>
      <c r="B45" s="38" t="s">
        <v>142</v>
      </c>
      <c r="C45" s="38" t="s">
        <v>99</v>
      </c>
      <c r="D45" s="38">
        <v>1</v>
      </c>
      <c r="E45" s="19" t="s">
        <v>122</v>
      </c>
      <c r="F45" s="3">
        <v>5</v>
      </c>
      <c r="G45" s="58">
        <v>6.95</v>
      </c>
      <c r="H45" s="17"/>
      <c r="I45" s="17"/>
      <c r="J45" s="17"/>
      <c r="K45" s="17"/>
      <c r="L45" s="17"/>
      <c r="M45" s="17"/>
      <c r="N45" s="11"/>
      <c r="O45" s="16">
        <f>AVERAGE(G45:N45)</f>
        <v>6.95</v>
      </c>
      <c r="P45" s="16"/>
      <c r="Q45" s="16"/>
      <c r="R45" s="11"/>
      <c r="S45" s="10"/>
      <c r="T45" s="10"/>
    </row>
    <row r="46" spans="1:20" s="14" customFormat="1" x14ac:dyDescent="0.3">
      <c r="A46" s="38" t="s">
        <v>29</v>
      </c>
      <c r="B46" s="38" t="s">
        <v>142</v>
      </c>
      <c r="C46" s="38" t="s">
        <v>99</v>
      </c>
      <c r="D46" s="38">
        <v>1</v>
      </c>
      <c r="E46" s="19" t="s">
        <v>122</v>
      </c>
      <c r="F46" s="3">
        <v>6</v>
      </c>
      <c r="G46" s="17"/>
      <c r="H46" s="17"/>
      <c r="I46" s="17"/>
      <c r="J46" s="17"/>
      <c r="K46" s="17"/>
      <c r="L46" s="17"/>
      <c r="M46" s="17"/>
      <c r="N46" s="11"/>
      <c r="O46" s="16"/>
      <c r="P46" s="16"/>
      <c r="Q46" s="16"/>
      <c r="R46" s="11"/>
      <c r="S46" s="10"/>
      <c r="T46" s="10"/>
    </row>
    <row r="47" spans="1:20" s="14" customFormat="1" x14ac:dyDescent="0.3">
      <c r="A47" s="38" t="s">
        <v>29</v>
      </c>
      <c r="B47" s="38" t="s">
        <v>142</v>
      </c>
      <c r="C47" s="38" t="s">
        <v>99</v>
      </c>
      <c r="D47" s="38">
        <v>1</v>
      </c>
      <c r="E47" s="19" t="s">
        <v>122</v>
      </c>
      <c r="F47" s="3">
        <v>7</v>
      </c>
      <c r="G47" s="58">
        <v>7.24</v>
      </c>
      <c r="H47" s="17"/>
      <c r="I47" s="17"/>
      <c r="J47" s="17"/>
      <c r="K47" s="17"/>
      <c r="L47" s="17"/>
      <c r="M47" s="17"/>
      <c r="N47" s="11"/>
      <c r="O47" s="16">
        <f t="shared" ref="O47:O53" si="2">AVERAGE(G47:N47)</f>
        <v>7.24</v>
      </c>
      <c r="P47" s="16"/>
      <c r="Q47" s="16"/>
      <c r="R47" s="11"/>
      <c r="S47" s="10"/>
      <c r="T47" s="10"/>
    </row>
    <row r="48" spans="1:20" s="14" customFormat="1" ht="15" x14ac:dyDescent="0.35">
      <c r="A48" s="38" t="s">
        <v>26</v>
      </c>
      <c r="B48" s="38" t="s">
        <v>143</v>
      </c>
      <c r="C48" s="38" t="s">
        <v>99</v>
      </c>
      <c r="D48" s="38">
        <v>3</v>
      </c>
      <c r="E48" s="19" t="s">
        <v>114</v>
      </c>
      <c r="F48" s="3">
        <v>-2</v>
      </c>
      <c r="G48" s="58">
        <v>10.81</v>
      </c>
      <c r="H48" s="58"/>
      <c r="I48" s="58"/>
      <c r="J48" s="16"/>
      <c r="K48" s="16"/>
      <c r="L48" s="16"/>
      <c r="M48" s="16"/>
      <c r="N48" s="11"/>
      <c r="O48" s="16">
        <f t="shared" si="2"/>
        <v>10.81</v>
      </c>
      <c r="P48" s="16"/>
      <c r="Q48" s="16"/>
      <c r="R48" s="11"/>
      <c r="S48" s="10"/>
      <c r="T48" s="10"/>
    </row>
    <row r="49" spans="1:20" s="14" customFormat="1" ht="15" x14ac:dyDescent="0.35">
      <c r="A49" s="38" t="s">
        <v>26</v>
      </c>
      <c r="B49" s="38" t="s">
        <v>143</v>
      </c>
      <c r="C49" s="38" t="s">
        <v>99</v>
      </c>
      <c r="D49" s="38">
        <v>3</v>
      </c>
      <c r="E49" s="19" t="s">
        <v>114</v>
      </c>
      <c r="F49" s="3">
        <v>-1</v>
      </c>
      <c r="G49" s="58">
        <v>9.7799999999999994</v>
      </c>
      <c r="H49" s="58"/>
      <c r="I49" s="58"/>
      <c r="J49" s="16"/>
      <c r="K49" s="16"/>
      <c r="L49" s="16"/>
      <c r="M49" s="16"/>
      <c r="N49" s="11"/>
      <c r="O49" s="16">
        <f t="shared" si="2"/>
        <v>9.7799999999999994</v>
      </c>
      <c r="P49" s="16"/>
      <c r="Q49" s="16"/>
      <c r="R49" s="11"/>
      <c r="S49" s="10"/>
      <c r="T49" s="10"/>
    </row>
    <row r="50" spans="1:20" ht="15" x14ac:dyDescent="0.35">
      <c r="A50" s="38" t="s">
        <v>26</v>
      </c>
      <c r="B50" s="38" t="s">
        <v>143</v>
      </c>
      <c r="C50" s="38" t="s">
        <v>99</v>
      </c>
      <c r="D50" s="38">
        <v>3</v>
      </c>
      <c r="E50" s="19" t="s">
        <v>114</v>
      </c>
      <c r="F50" s="3">
        <v>0</v>
      </c>
      <c r="G50" s="58">
        <v>8.4499999999999993</v>
      </c>
      <c r="H50" s="58">
        <v>8.4499999999999993</v>
      </c>
      <c r="I50" s="58">
        <v>8.4499999999999993</v>
      </c>
      <c r="J50" s="16"/>
      <c r="K50" s="16"/>
      <c r="L50" s="16"/>
      <c r="M50" s="16"/>
      <c r="N50" s="11"/>
      <c r="O50" s="16">
        <f t="shared" si="2"/>
        <v>8.4499999999999993</v>
      </c>
      <c r="P50" s="16">
        <f>_xlfn.STDEV.S(G50:N50)</f>
        <v>0</v>
      </c>
      <c r="Q50" s="16">
        <f>P50/SQRT(COUNT(G50:N50))</f>
        <v>0</v>
      </c>
      <c r="R50" s="11">
        <f t="shared" ref="R50:R80" si="3">Q50*4.303</f>
        <v>0</v>
      </c>
    </row>
    <row r="51" spans="1:20" ht="15" x14ac:dyDescent="0.35">
      <c r="A51" s="38" t="s">
        <v>26</v>
      </c>
      <c r="B51" s="38" t="s">
        <v>143</v>
      </c>
      <c r="C51" s="38" t="s">
        <v>99</v>
      </c>
      <c r="D51" s="38">
        <v>3</v>
      </c>
      <c r="E51" s="19" t="s">
        <v>114</v>
      </c>
      <c r="F51" s="3">
        <v>1</v>
      </c>
      <c r="G51" s="58">
        <v>8.24</v>
      </c>
      <c r="H51" s="58">
        <v>8.2799999999999994</v>
      </c>
      <c r="I51" s="58">
        <v>8.2700010000000006</v>
      </c>
      <c r="J51" s="16"/>
      <c r="K51" s="16"/>
      <c r="L51" s="16"/>
      <c r="M51" s="16"/>
      <c r="N51" s="11"/>
      <c r="O51" s="16">
        <f t="shared" si="2"/>
        <v>8.2633336666666661</v>
      </c>
      <c r="P51" s="16">
        <f>_xlfn.STDEV.S(G51:N51)</f>
        <v>2.0816820130205325E-2</v>
      </c>
      <c r="Q51" s="16">
        <f>P51/SQRT(COUNT(G51:N51))</f>
        <v>1.2018596705846065E-2</v>
      </c>
      <c r="R51" s="11">
        <f t="shared" si="3"/>
        <v>5.1716021625255619E-2</v>
      </c>
    </row>
    <row r="52" spans="1:20" ht="15" x14ac:dyDescent="0.35">
      <c r="A52" s="38" t="s">
        <v>26</v>
      </c>
      <c r="B52" s="38" t="s">
        <v>143</v>
      </c>
      <c r="C52" s="38" t="s">
        <v>99</v>
      </c>
      <c r="D52" s="38">
        <v>3</v>
      </c>
      <c r="E52" s="19" t="s">
        <v>114</v>
      </c>
      <c r="F52" s="3">
        <v>2</v>
      </c>
      <c r="G52" s="58">
        <v>8.18</v>
      </c>
      <c r="H52" s="58">
        <v>8.1999999999999993</v>
      </c>
      <c r="I52" s="58">
        <v>8.1999999999999993</v>
      </c>
      <c r="J52" s="16"/>
      <c r="K52" s="16"/>
      <c r="L52" s="16"/>
      <c r="M52" s="16"/>
      <c r="N52" s="11"/>
      <c r="O52" s="16">
        <f t="shared" si="2"/>
        <v>8.1933333333333334</v>
      </c>
      <c r="P52" s="16">
        <f>_xlfn.STDEV.S(G52:N52)</f>
        <v>1.154700538379227E-2</v>
      </c>
      <c r="Q52" s="16">
        <f>P52/SQRT(COUNT(G52:N52))</f>
        <v>6.6666666666665248E-3</v>
      </c>
      <c r="R52" s="11">
        <f t="shared" si="3"/>
        <v>2.8686666666666055E-2</v>
      </c>
    </row>
    <row r="53" spans="1:20" ht="15" x14ac:dyDescent="0.35">
      <c r="A53" s="38" t="s">
        <v>26</v>
      </c>
      <c r="B53" s="38" t="s">
        <v>143</v>
      </c>
      <c r="C53" s="38" t="s">
        <v>99</v>
      </c>
      <c r="D53" s="38">
        <v>3</v>
      </c>
      <c r="E53" s="19" t="s">
        <v>114</v>
      </c>
      <c r="F53" s="3">
        <v>3</v>
      </c>
      <c r="G53" s="58">
        <v>8.26</v>
      </c>
      <c r="H53" s="58">
        <v>8.2700010000000006</v>
      </c>
      <c r="I53" s="58">
        <v>8.24</v>
      </c>
      <c r="J53" s="16"/>
      <c r="K53" s="16"/>
      <c r="L53" s="16"/>
      <c r="M53" s="16"/>
      <c r="N53" s="11"/>
      <c r="O53" s="16">
        <f t="shared" si="2"/>
        <v>8.2566670000000002</v>
      </c>
      <c r="P53" s="16">
        <f>_xlfn.STDEV.S(G53:N53)</f>
        <v>1.5275688756976026E-2</v>
      </c>
      <c r="Q53" s="16">
        <f>P53/SQRT(COUNT(G53:N53))</f>
        <v>8.8194230158970491E-3</v>
      </c>
      <c r="R53" s="11">
        <f t="shared" si="3"/>
        <v>3.7949977237405001E-2</v>
      </c>
    </row>
    <row r="54" spans="1:20" s="14" customFormat="1" ht="15" x14ac:dyDescent="0.35">
      <c r="A54" s="38" t="s">
        <v>26</v>
      </c>
      <c r="B54" s="38" t="s">
        <v>143</v>
      </c>
      <c r="C54" s="38" t="s">
        <v>99</v>
      </c>
      <c r="D54" s="38">
        <v>3</v>
      </c>
      <c r="E54" s="19" t="s">
        <v>114</v>
      </c>
      <c r="F54" s="3">
        <v>4</v>
      </c>
      <c r="G54" s="17"/>
      <c r="H54" s="17"/>
      <c r="I54" s="17"/>
      <c r="J54" s="16"/>
      <c r="K54" s="16"/>
      <c r="L54" s="16"/>
      <c r="M54" s="16"/>
      <c r="N54" s="11"/>
      <c r="O54" s="16"/>
      <c r="P54" s="16"/>
      <c r="Q54" s="16"/>
      <c r="R54" s="11">
        <f t="shared" si="3"/>
        <v>0</v>
      </c>
      <c r="S54" s="10"/>
      <c r="T54" s="10"/>
    </row>
    <row r="55" spans="1:20" s="14" customFormat="1" x14ac:dyDescent="0.3">
      <c r="A55" s="38" t="s">
        <v>28</v>
      </c>
      <c r="B55" s="38" t="s">
        <v>143</v>
      </c>
      <c r="C55" s="38" t="s">
        <v>99</v>
      </c>
      <c r="D55" s="38">
        <v>3</v>
      </c>
      <c r="E55" s="19" t="s">
        <v>117</v>
      </c>
      <c r="F55" s="3">
        <v>0</v>
      </c>
      <c r="G55" s="58">
        <v>6.57</v>
      </c>
      <c r="H55" s="58">
        <v>6.57</v>
      </c>
      <c r="I55" s="58">
        <v>6.57</v>
      </c>
      <c r="J55" s="17"/>
      <c r="K55" s="16"/>
      <c r="L55" s="16"/>
      <c r="M55" s="16"/>
      <c r="N55" s="11"/>
      <c r="O55" s="16">
        <f t="shared" ref="O55:O80" si="4">AVERAGE(G55:N55)</f>
        <v>6.57</v>
      </c>
      <c r="P55" s="16">
        <f t="shared" ref="P55:P80" si="5">_xlfn.STDEV.S(G55:N55)</f>
        <v>0</v>
      </c>
      <c r="Q55" s="16">
        <f t="shared" ref="Q55:Q80" si="6">P55/SQRT(COUNT(G55:N55))</f>
        <v>0</v>
      </c>
      <c r="R55" s="11">
        <f t="shared" si="3"/>
        <v>0</v>
      </c>
      <c r="S55" s="10"/>
      <c r="T55" s="10"/>
    </row>
    <row r="56" spans="1:20" s="14" customFormat="1" x14ac:dyDescent="0.3">
      <c r="A56" s="38" t="s">
        <v>28</v>
      </c>
      <c r="B56" s="38" t="s">
        <v>143</v>
      </c>
      <c r="C56" s="38" t="s">
        <v>99</v>
      </c>
      <c r="D56" s="38">
        <v>3</v>
      </c>
      <c r="E56" s="19" t="s">
        <v>117</v>
      </c>
      <c r="F56" s="3">
        <v>1</v>
      </c>
      <c r="G56" s="58">
        <v>6.23</v>
      </c>
      <c r="H56" s="58">
        <v>6.25</v>
      </c>
      <c r="I56" s="58">
        <v>6.23</v>
      </c>
      <c r="J56" s="17"/>
      <c r="K56" s="16"/>
      <c r="L56" s="16"/>
      <c r="M56" s="16"/>
      <c r="N56" s="11"/>
      <c r="O56" s="16">
        <f t="shared" si="4"/>
        <v>6.2366666666666672</v>
      </c>
      <c r="P56" s="16">
        <f t="shared" si="5"/>
        <v>1.154700538379227E-2</v>
      </c>
      <c r="Q56" s="16">
        <f t="shared" si="6"/>
        <v>6.6666666666665248E-3</v>
      </c>
      <c r="R56" s="11">
        <f t="shared" si="3"/>
        <v>2.8686666666666055E-2</v>
      </c>
      <c r="S56" s="10"/>
      <c r="T56" s="10"/>
    </row>
    <row r="57" spans="1:20" s="14" customFormat="1" x14ac:dyDescent="0.3">
      <c r="A57" s="38" t="s">
        <v>28</v>
      </c>
      <c r="B57" s="38" t="s">
        <v>143</v>
      </c>
      <c r="C57" s="38" t="s">
        <v>99</v>
      </c>
      <c r="D57" s="38">
        <v>3</v>
      </c>
      <c r="E57" s="19" t="s">
        <v>117</v>
      </c>
      <c r="F57" s="3">
        <v>2</v>
      </c>
      <c r="G57" s="58">
        <v>6.09</v>
      </c>
      <c r="H57" s="58">
        <v>6.2</v>
      </c>
      <c r="I57" s="58">
        <v>6.2</v>
      </c>
      <c r="J57" s="17"/>
      <c r="K57" s="16"/>
      <c r="L57" s="16"/>
      <c r="M57" s="16"/>
      <c r="N57" s="11"/>
      <c r="O57" s="16">
        <f t="shared" si="4"/>
        <v>6.1633333333333331</v>
      </c>
      <c r="P57" s="16">
        <f t="shared" si="5"/>
        <v>6.3508529610859024E-2</v>
      </c>
      <c r="Q57" s="16">
        <f t="shared" si="6"/>
        <v>3.6666666666666778E-2</v>
      </c>
      <c r="R57" s="11">
        <f t="shared" si="3"/>
        <v>0.15777666666666715</v>
      </c>
      <c r="S57" s="10"/>
      <c r="T57" s="10"/>
    </row>
    <row r="58" spans="1:20" s="14" customFormat="1" x14ac:dyDescent="0.3">
      <c r="A58" s="38" t="s">
        <v>28</v>
      </c>
      <c r="B58" s="38" t="s">
        <v>143</v>
      </c>
      <c r="C58" s="38" t="s">
        <v>99</v>
      </c>
      <c r="D58" s="38">
        <v>3</v>
      </c>
      <c r="E58" s="19" t="s">
        <v>117</v>
      </c>
      <c r="F58" s="3">
        <v>3</v>
      </c>
      <c r="G58" s="58">
        <v>6.17</v>
      </c>
      <c r="H58" s="58">
        <v>6.16</v>
      </c>
      <c r="I58" s="58">
        <v>6.2</v>
      </c>
      <c r="J58" s="17"/>
      <c r="K58" s="16"/>
      <c r="L58" s="16"/>
      <c r="M58" s="16"/>
      <c r="N58" s="11"/>
      <c r="O58" s="16">
        <f t="shared" si="4"/>
        <v>6.1766666666666667</v>
      </c>
      <c r="P58" s="16">
        <f t="shared" si="5"/>
        <v>2.0816659994661382E-2</v>
      </c>
      <c r="Q58" s="16">
        <f t="shared" si="6"/>
        <v>1.2018504251546663E-2</v>
      </c>
      <c r="R58" s="11">
        <f t="shared" si="3"/>
        <v>5.1715623794405287E-2</v>
      </c>
      <c r="S58" s="10"/>
      <c r="T58" s="10"/>
    </row>
    <row r="59" spans="1:20" s="14" customFormat="1" x14ac:dyDescent="0.3">
      <c r="A59" s="38" t="s">
        <v>28</v>
      </c>
      <c r="B59" s="38" t="s">
        <v>143</v>
      </c>
      <c r="C59" s="38" t="s">
        <v>99</v>
      </c>
      <c r="D59" s="38">
        <v>3</v>
      </c>
      <c r="E59" s="19" t="s">
        <v>117</v>
      </c>
      <c r="F59" s="3">
        <v>4</v>
      </c>
      <c r="G59" s="58">
        <v>6.12</v>
      </c>
      <c r="H59" s="58">
        <v>6.25</v>
      </c>
      <c r="I59" s="58">
        <v>6.24</v>
      </c>
      <c r="J59" s="17"/>
      <c r="K59" s="16"/>
      <c r="L59" s="16"/>
      <c r="M59" s="16"/>
      <c r="N59" s="11"/>
      <c r="O59" s="16">
        <f t="shared" si="4"/>
        <v>6.2033333333333331</v>
      </c>
      <c r="P59" s="16">
        <f t="shared" si="5"/>
        <v>7.2341781380702352E-2</v>
      </c>
      <c r="Q59" s="16">
        <f t="shared" si="6"/>
        <v>4.1766546953805564E-2</v>
      </c>
      <c r="R59" s="11">
        <f t="shared" si="3"/>
        <v>0.17972145154222535</v>
      </c>
      <c r="S59" s="10"/>
      <c r="T59" s="10"/>
    </row>
    <row r="60" spans="1:20" s="14" customFormat="1" x14ac:dyDescent="0.3">
      <c r="A60" s="38" t="s">
        <v>28</v>
      </c>
      <c r="B60" s="38" t="s">
        <v>144</v>
      </c>
      <c r="C60" s="38" t="s">
        <v>99</v>
      </c>
      <c r="D60" s="38">
        <v>3</v>
      </c>
      <c r="E60" s="19" t="s">
        <v>118</v>
      </c>
      <c r="F60" s="3">
        <v>0</v>
      </c>
      <c r="G60" s="58">
        <v>7.03</v>
      </c>
      <c r="H60" s="58">
        <v>7.03</v>
      </c>
      <c r="I60" s="58">
        <v>7.03</v>
      </c>
      <c r="J60" s="17"/>
      <c r="K60" s="16"/>
      <c r="L60" s="16"/>
      <c r="M60" s="16"/>
      <c r="N60" s="11"/>
      <c r="O60" s="16">
        <f t="shared" si="4"/>
        <v>7.03</v>
      </c>
      <c r="P60" s="16">
        <f t="shared" si="5"/>
        <v>0</v>
      </c>
      <c r="Q60" s="16">
        <f t="shared" si="6"/>
        <v>0</v>
      </c>
      <c r="R60" s="11">
        <f t="shared" si="3"/>
        <v>0</v>
      </c>
      <c r="S60" s="10"/>
      <c r="T60" s="10"/>
    </row>
    <row r="61" spans="1:20" s="14" customFormat="1" x14ac:dyDescent="0.3">
      <c r="A61" s="38" t="s">
        <v>28</v>
      </c>
      <c r="B61" s="38" t="s">
        <v>144</v>
      </c>
      <c r="C61" s="38" t="s">
        <v>99</v>
      </c>
      <c r="D61" s="38">
        <v>3</v>
      </c>
      <c r="E61" s="19" t="s">
        <v>118</v>
      </c>
      <c r="F61" s="3">
        <v>1</v>
      </c>
      <c r="G61" s="58">
        <v>6.48</v>
      </c>
      <c r="H61" s="58">
        <v>6.53</v>
      </c>
      <c r="I61" s="58">
        <v>6.46</v>
      </c>
      <c r="J61" s="17"/>
      <c r="K61" s="16"/>
      <c r="L61" s="17"/>
      <c r="M61" s="17"/>
      <c r="N61" s="11"/>
      <c r="O61" s="16">
        <f t="shared" si="4"/>
        <v>6.4900000000000011</v>
      </c>
      <c r="P61" s="16">
        <f t="shared" si="5"/>
        <v>3.6055512754639987E-2</v>
      </c>
      <c r="Q61" s="16">
        <f t="shared" si="6"/>
        <v>2.0816659994661382E-2</v>
      </c>
      <c r="R61" s="11">
        <f t="shared" si="3"/>
        <v>8.9574087957027926E-2</v>
      </c>
    </row>
    <row r="62" spans="1:20" s="14" customFormat="1" x14ac:dyDescent="0.3">
      <c r="A62" s="38" t="s">
        <v>28</v>
      </c>
      <c r="B62" s="38" t="s">
        <v>144</v>
      </c>
      <c r="C62" s="38" t="s">
        <v>99</v>
      </c>
      <c r="D62" s="38">
        <v>3</v>
      </c>
      <c r="E62" s="19" t="s">
        <v>118</v>
      </c>
      <c r="F62" s="3">
        <v>2</v>
      </c>
      <c r="G62" s="58">
        <v>6.42</v>
      </c>
      <c r="H62" s="58">
        <v>6.4</v>
      </c>
      <c r="I62" s="58">
        <v>6.45</v>
      </c>
      <c r="J62" s="17"/>
      <c r="K62" s="16"/>
      <c r="L62" s="16"/>
      <c r="M62" s="16"/>
      <c r="N62" s="11"/>
      <c r="O62" s="16">
        <f t="shared" si="4"/>
        <v>6.4233333333333329</v>
      </c>
      <c r="P62" s="16">
        <f t="shared" si="5"/>
        <v>2.5166114784235766E-2</v>
      </c>
      <c r="Q62" s="16">
        <f t="shared" si="6"/>
        <v>1.4529663145135541E-2</v>
      </c>
      <c r="R62" s="11">
        <f t="shared" si="3"/>
        <v>6.2521140513518231E-2</v>
      </c>
      <c r="S62" s="10"/>
      <c r="T62" s="10"/>
    </row>
    <row r="63" spans="1:20" s="14" customFormat="1" x14ac:dyDescent="0.3">
      <c r="A63" s="38" t="s">
        <v>28</v>
      </c>
      <c r="B63" s="38" t="s">
        <v>144</v>
      </c>
      <c r="C63" s="38" t="s">
        <v>99</v>
      </c>
      <c r="D63" s="38">
        <v>3</v>
      </c>
      <c r="E63" s="19" t="s">
        <v>118</v>
      </c>
      <c r="F63" s="3">
        <v>3</v>
      </c>
      <c r="G63" s="58">
        <v>6.35</v>
      </c>
      <c r="H63" s="58">
        <v>6.38</v>
      </c>
      <c r="I63" s="58">
        <v>6.27</v>
      </c>
      <c r="J63" s="17"/>
      <c r="K63" s="16"/>
      <c r="L63" s="16"/>
      <c r="M63" s="16"/>
      <c r="N63" s="11"/>
      <c r="O63" s="16">
        <f t="shared" si="4"/>
        <v>6.333333333333333</v>
      </c>
      <c r="P63" s="16">
        <f t="shared" si="5"/>
        <v>5.6862407030773408E-2</v>
      </c>
      <c r="Q63" s="16">
        <f t="shared" si="6"/>
        <v>3.2829526005987097E-2</v>
      </c>
      <c r="R63" s="11">
        <f t="shared" si="3"/>
        <v>0.14126545040376248</v>
      </c>
      <c r="S63" s="10"/>
      <c r="T63" s="10"/>
    </row>
    <row r="64" spans="1:20" s="14" customFormat="1" x14ac:dyDescent="0.3">
      <c r="A64" s="38" t="s">
        <v>28</v>
      </c>
      <c r="B64" s="38" t="s">
        <v>144</v>
      </c>
      <c r="C64" s="38" t="s">
        <v>99</v>
      </c>
      <c r="D64" s="38">
        <v>3</v>
      </c>
      <c r="E64" s="19" t="s">
        <v>118</v>
      </c>
      <c r="F64" s="3">
        <v>4</v>
      </c>
      <c r="G64" s="58">
        <v>6.39</v>
      </c>
      <c r="H64" s="58">
        <v>6.5</v>
      </c>
      <c r="I64" s="58">
        <v>6.46</v>
      </c>
      <c r="J64" s="17"/>
      <c r="K64" s="16"/>
      <c r="L64" s="16"/>
      <c r="M64" s="16"/>
      <c r="N64" s="11"/>
      <c r="O64" s="16">
        <f t="shared" si="4"/>
        <v>6.45</v>
      </c>
      <c r="P64" s="16">
        <f t="shared" si="5"/>
        <v>5.567764362830039E-2</v>
      </c>
      <c r="Q64" s="16">
        <f t="shared" si="6"/>
        <v>3.2145502536643285E-2</v>
      </c>
      <c r="R64" s="11">
        <f t="shared" si="3"/>
        <v>0.13832209741517607</v>
      </c>
      <c r="S64" s="10"/>
      <c r="T64" s="10"/>
    </row>
    <row r="65" spans="1:20" s="14" customFormat="1" x14ac:dyDescent="0.3">
      <c r="A65" s="38" t="s">
        <v>28</v>
      </c>
      <c r="B65" s="38" t="s">
        <v>145</v>
      </c>
      <c r="C65" s="38" t="s">
        <v>99</v>
      </c>
      <c r="D65" s="38">
        <v>3</v>
      </c>
      <c r="E65" s="19" t="s">
        <v>119</v>
      </c>
      <c r="F65" s="3">
        <v>0</v>
      </c>
      <c r="G65" s="58">
        <v>7.5</v>
      </c>
      <c r="H65" s="58">
        <v>7.5</v>
      </c>
      <c r="I65" s="58">
        <v>7.5</v>
      </c>
      <c r="J65" s="17"/>
      <c r="K65" s="16"/>
      <c r="L65" s="16"/>
      <c r="M65" s="16"/>
      <c r="N65" s="11"/>
      <c r="O65" s="16">
        <f t="shared" si="4"/>
        <v>7.5</v>
      </c>
      <c r="P65" s="16">
        <f t="shared" si="5"/>
        <v>0</v>
      </c>
      <c r="Q65" s="16">
        <f t="shared" si="6"/>
        <v>0</v>
      </c>
      <c r="R65" s="11">
        <f t="shared" si="3"/>
        <v>0</v>
      </c>
      <c r="S65" s="10"/>
      <c r="T65" s="10"/>
    </row>
    <row r="66" spans="1:20" s="14" customFormat="1" x14ac:dyDescent="0.3">
      <c r="A66" s="38" t="s">
        <v>28</v>
      </c>
      <c r="B66" s="38" t="s">
        <v>145</v>
      </c>
      <c r="C66" s="38" t="s">
        <v>99</v>
      </c>
      <c r="D66" s="38">
        <v>3</v>
      </c>
      <c r="E66" s="19" t="s">
        <v>119</v>
      </c>
      <c r="F66" s="3">
        <v>1</v>
      </c>
      <c r="G66" s="58">
        <v>6.57</v>
      </c>
      <c r="H66" s="58">
        <v>6.65</v>
      </c>
      <c r="I66" s="58">
        <v>6.7</v>
      </c>
      <c r="J66" s="17"/>
      <c r="K66" s="16"/>
      <c r="L66" s="16"/>
      <c r="M66" s="16"/>
      <c r="N66" s="11"/>
      <c r="O66" s="16">
        <f t="shared" si="4"/>
        <v>6.6400000000000006</v>
      </c>
      <c r="P66" s="16">
        <f t="shared" si="5"/>
        <v>6.5574385243019964E-2</v>
      </c>
      <c r="Q66" s="16">
        <f t="shared" si="6"/>
        <v>3.7859388972001799E-2</v>
      </c>
      <c r="R66" s="11">
        <f t="shared" si="3"/>
        <v>0.16290895074652373</v>
      </c>
      <c r="S66" s="10"/>
      <c r="T66" s="10"/>
    </row>
    <row r="67" spans="1:20" s="14" customFormat="1" x14ac:dyDescent="0.3">
      <c r="A67" s="38" t="s">
        <v>28</v>
      </c>
      <c r="B67" s="38" t="s">
        <v>145</v>
      </c>
      <c r="C67" s="38" t="s">
        <v>99</v>
      </c>
      <c r="D67" s="38">
        <v>3</v>
      </c>
      <c r="E67" s="19" t="s">
        <v>119</v>
      </c>
      <c r="F67" s="3">
        <v>2</v>
      </c>
      <c r="G67" s="58">
        <v>6.53</v>
      </c>
      <c r="H67" s="58">
        <v>6.62</v>
      </c>
      <c r="I67" s="58">
        <v>6.63</v>
      </c>
      <c r="J67" s="17"/>
      <c r="K67" s="16"/>
      <c r="L67" s="16"/>
      <c r="M67" s="16"/>
      <c r="N67" s="11"/>
      <c r="O67" s="16">
        <f t="shared" si="4"/>
        <v>6.5933333333333337</v>
      </c>
      <c r="P67" s="16">
        <f t="shared" si="5"/>
        <v>5.5075705472860864E-2</v>
      </c>
      <c r="Q67" s="16">
        <f t="shared" si="6"/>
        <v>3.1797973380564767E-2</v>
      </c>
      <c r="R67" s="11">
        <f t="shared" si="3"/>
        <v>0.1368266794565702</v>
      </c>
      <c r="S67" s="10"/>
      <c r="T67" s="10"/>
    </row>
    <row r="68" spans="1:20" s="14" customFormat="1" x14ac:dyDescent="0.3">
      <c r="A68" s="38" t="s">
        <v>28</v>
      </c>
      <c r="B68" s="38" t="s">
        <v>145</v>
      </c>
      <c r="C68" s="38" t="s">
        <v>99</v>
      </c>
      <c r="D68" s="38">
        <v>3</v>
      </c>
      <c r="E68" s="19" t="s">
        <v>119</v>
      </c>
      <c r="F68" s="3">
        <v>3</v>
      </c>
      <c r="G68" s="58">
        <v>6.66</v>
      </c>
      <c r="H68" s="58">
        <v>6.65</v>
      </c>
      <c r="I68" s="58">
        <v>6.64</v>
      </c>
      <c r="J68" s="17"/>
      <c r="K68" s="16"/>
      <c r="L68" s="16"/>
      <c r="M68" s="16"/>
      <c r="N68" s="11"/>
      <c r="O68" s="16">
        <f t="shared" si="4"/>
        <v>6.6499999999999995</v>
      </c>
      <c r="P68" s="16">
        <f t="shared" si="5"/>
        <v>1.0000000000000231E-2</v>
      </c>
      <c r="Q68" s="16">
        <f t="shared" si="6"/>
        <v>5.7735026918963915E-3</v>
      </c>
      <c r="R68" s="11">
        <f t="shared" si="3"/>
        <v>2.4843382083230173E-2</v>
      </c>
      <c r="S68" s="10"/>
      <c r="T68" s="10"/>
    </row>
    <row r="69" spans="1:20" s="14" customFormat="1" x14ac:dyDescent="0.3">
      <c r="A69" s="38" t="s">
        <v>28</v>
      </c>
      <c r="B69" s="38" t="s">
        <v>145</v>
      </c>
      <c r="C69" s="38" t="s">
        <v>99</v>
      </c>
      <c r="D69" s="38">
        <v>3</v>
      </c>
      <c r="E69" s="19" t="s">
        <v>119</v>
      </c>
      <c r="F69" s="3">
        <v>4</v>
      </c>
      <c r="G69" s="58">
        <v>6.71</v>
      </c>
      <c r="H69" s="58">
        <v>6.75</v>
      </c>
      <c r="I69" s="58">
        <v>6.76</v>
      </c>
      <c r="J69" s="17"/>
      <c r="K69" s="16"/>
      <c r="L69" s="16"/>
      <c r="M69" s="16"/>
      <c r="N69" s="11"/>
      <c r="O69" s="16">
        <f t="shared" si="4"/>
        <v>6.7399999999999993</v>
      </c>
      <c r="P69" s="16">
        <f t="shared" si="5"/>
        <v>2.6457513110645845E-2</v>
      </c>
      <c r="Q69" s="16">
        <f t="shared" si="6"/>
        <v>1.5275252316519432E-2</v>
      </c>
      <c r="R69" s="11">
        <f t="shared" si="3"/>
        <v>6.5729410717983119E-2</v>
      </c>
      <c r="S69" s="10"/>
      <c r="T69" s="10"/>
    </row>
    <row r="70" spans="1:20" s="14" customFormat="1" x14ac:dyDescent="0.3">
      <c r="A70" s="38" t="s">
        <v>28</v>
      </c>
      <c r="B70" s="38" t="s">
        <v>146</v>
      </c>
      <c r="C70" s="38" t="s">
        <v>99</v>
      </c>
      <c r="D70" s="38">
        <v>3</v>
      </c>
      <c r="E70" s="19" t="s">
        <v>120</v>
      </c>
      <c r="F70" s="3">
        <v>0</v>
      </c>
      <c r="G70" s="58">
        <v>8.0299999999999994</v>
      </c>
      <c r="H70" s="58">
        <v>8.0299999999999994</v>
      </c>
      <c r="I70" s="58">
        <v>8.0299999999999994</v>
      </c>
      <c r="J70" s="17"/>
      <c r="K70" s="16"/>
      <c r="L70" s="16"/>
      <c r="M70" s="16"/>
      <c r="N70" s="11"/>
      <c r="O70" s="16">
        <f t="shared" si="4"/>
        <v>8.0299999999999994</v>
      </c>
      <c r="P70" s="16">
        <f t="shared" si="5"/>
        <v>0</v>
      </c>
      <c r="Q70" s="16">
        <f t="shared" si="6"/>
        <v>0</v>
      </c>
      <c r="R70" s="11">
        <f t="shared" si="3"/>
        <v>0</v>
      </c>
      <c r="S70" s="10"/>
      <c r="T70" s="10"/>
    </row>
    <row r="71" spans="1:20" s="14" customFormat="1" x14ac:dyDescent="0.3">
      <c r="A71" s="38" t="s">
        <v>28</v>
      </c>
      <c r="B71" s="38" t="s">
        <v>146</v>
      </c>
      <c r="C71" s="38" t="s">
        <v>99</v>
      </c>
      <c r="D71" s="38">
        <v>3</v>
      </c>
      <c r="E71" s="19" t="s">
        <v>120</v>
      </c>
      <c r="F71" s="3">
        <v>1</v>
      </c>
      <c r="G71" s="58">
        <v>6.74</v>
      </c>
      <c r="H71" s="58">
        <v>6.75</v>
      </c>
      <c r="I71" s="58">
        <v>6.84</v>
      </c>
      <c r="J71" s="17"/>
      <c r="K71" s="16"/>
      <c r="L71" s="16"/>
      <c r="M71" s="16"/>
      <c r="N71" s="11"/>
      <c r="O71" s="16">
        <f t="shared" si="4"/>
        <v>6.7766666666666664</v>
      </c>
      <c r="P71" s="16">
        <f t="shared" si="5"/>
        <v>5.5075705472860871E-2</v>
      </c>
      <c r="Q71" s="16">
        <f t="shared" si="6"/>
        <v>3.1797973380564767E-2</v>
      </c>
      <c r="R71" s="11">
        <f t="shared" si="3"/>
        <v>0.1368266794565702</v>
      </c>
      <c r="S71" s="10"/>
      <c r="T71" s="10"/>
    </row>
    <row r="72" spans="1:20" s="14" customFormat="1" x14ac:dyDescent="0.3">
      <c r="A72" s="38" t="s">
        <v>28</v>
      </c>
      <c r="B72" s="38" t="s">
        <v>146</v>
      </c>
      <c r="C72" s="38" t="s">
        <v>99</v>
      </c>
      <c r="D72" s="38">
        <v>3</v>
      </c>
      <c r="E72" s="19" t="s">
        <v>120</v>
      </c>
      <c r="F72" s="3">
        <v>2</v>
      </c>
      <c r="G72" s="58">
        <v>6.69</v>
      </c>
      <c r="H72" s="58">
        <v>6.67</v>
      </c>
      <c r="I72" s="58">
        <v>6.65</v>
      </c>
      <c r="J72" s="17"/>
      <c r="K72" s="16"/>
      <c r="L72" s="16"/>
      <c r="M72" s="16"/>
      <c r="N72" s="11"/>
      <c r="O72" s="16">
        <f t="shared" si="4"/>
        <v>6.669999999999999</v>
      </c>
      <c r="P72" s="16">
        <f t="shared" si="5"/>
        <v>2.0000000000000018E-2</v>
      </c>
      <c r="Q72" s="16">
        <f t="shared" si="6"/>
        <v>1.1547005383792526E-2</v>
      </c>
      <c r="R72" s="11">
        <f t="shared" si="3"/>
        <v>4.9686764166459244E-2</v>
      </c>
      <c r="S72" s="10"/>
      <c r="T72" s="10"/>
    </row>
    <row r="73" spans="1:20" s="14" customFormat="1" x14ac:dyDescent="0.3">
      <c r="A73" s="38" t="s">
        <v>28</v>
      </c>
      <c r="B73" s="38" t="s">
        <v>146</v>
      </c>
      <c r="C73" s="38" t="s">
        <v>99</v>
      </c>
      <c r="D73" s="38">
        <v>3</v>
      </c>
      <c r="E73" s="19" t="s">
        <v>120</v>
      </c>
      <c r="F73" s="3">
        <v>3</v>
      </c>
      <c r="G73" s="58">
        <v>6.6</v>
      </c>
      <c r="H73" s="58">
        <v>6.61</v>
      </c>
      <c r="I73" s="58">
        <v>6.6</v>
      </c>
      <c r="J73" s="17"/>
      <c r="K73" s="16"/>
      <c r="L73" s="16"/>
      <c r="M73" s="16"/>
      <c r="N73" s="11"/>
      <c r="O73" s="16">
        <f t="shared" si="4"/>
        <v>6.6033333333333344</v>
      </c>
      <c r="P73" s="16">
        <f t="shared" si="5"/>
        <v>5.7735026918966474E-3</v>
      </c>
      <c r="Q73" s="16">
        <f t="shared" si="6"/>
        <v>3.3333333333335586E-3</v>
      </c>
      <c r="R73" s="11">
        <f t="shared" si="3"/>
        <v>1.4343333333334303E-2</v>
      </c>
      <c r="S73" s="10"/>
      <c r="T73" s="10"/>
    </row>
    <row r="74" spans="1:20" s="14" customFormat="1" x14ac:dyDescent="0.3">
      <c r="A74" s="38" t="s">
        <v>28</v>
      </c>
      <c r="B74" s="38" t="s">
        <v>146</v>
      </c>
      <c r="C74" s="38" t="s">
        <v>99</v>
      </c>
      <c r="D74" s="38">
        <v>3</v>
      </c>
      <c r="E74" s="19" t="s">
        <v>120</v>
      </c>
      <c r="F74" s="3">
        <v>4</v>
      </c>
      <c r="G74" s="58">
        <v>6.85</v>
      </c>
      <c r="H74" s="58">
        <v>6.76</v>
      </c>
      <c r="I74" s="58">
        <v>6.73</v>
      </c>
      <c r="J74" s="17"/>
      <c r="K74" s="17"/>
      <c r="L74" s="17"/>
      <c r="M74" s="17"/>
      <c r="N74" s="11"/>
      <c r="O74" s="16">
        <f t="shared" si="4"/>
        <v>6.78</v>
      </c>
      <c r="P74" s="16">
        <f t="shared" si="5"/>
        <v>6.2449979983983647E-2</v>
      </c>
      <c r="Q74" s="16">
        <f t="shared" si="6"/>
        <v>3.6055512754639703E-2</v>
      </c>
      <c r="R74" s="11">
        <f t="shared" si="3"/>
        <v>0.15514687138321465</v>
      </c>
      <c r="S74" s="10"/>
      <c r="T74" s="10"/>
    </row>
    <row r="75" spans="1:20" s="14" customFormat="1" x14ac:dyDescent="0.3">
      <c r="A75" s="38" t="s">
        <v>28</v>
      </c>
      <c r="B75" s="38" t="s">
        <v>147</v>
      </c>
      <c r="C75" s="38" t="s">
        <v>99</v>
      </c>
      <c r="D75" s="38">
        <v>3</v>
      </c>
      <c r="E75" s="19" t="s">
        <v>121</v>
      </c>
      <c r="F75" s="3">
        <v>0</v>
      </c>
      <c r="G75" s="58">
        <v>6.36</v>
      </c>
      <c r="H75" s="58">
        <v>6.36</v>
      </c>
      <c r="I75" s="58">
        <v>6.36</v>
      </c>
      <c r="J75" s="17"/>
      <c r="K75" s="16"/>
      <c r="L75" s="16"/>
      <c r="M75" s="16"/>
      <c r="N75" s="11"/>
      <c r="O75" s="16">
        <f t="shared" si="4"/>
        <v>6.36</v>
      </c>
      <c r="P75" s="16">
        <f t="shared" si="5"/>
        <v>0</v>
      </c>
      <c r="Q75" s="16">
        <f t="shared" si="6"/>
        <v>0</v>
      </c>
      <c r="R75" s="11">
        <f t="shared" si="3"/>
        <v>0</v>
      </c>
      <c r="S75" s="10"/>
      <c r="T75" s="10"/>
    </row>
    <row r="76" spans="1:20" s="14" customFormat="1" x14ac:dyDescent="0.3">
      <c r="A76" s="38" t="s">
        <v>28</v>
      </c>
      <c r="B76" s="38" t="s">
        <v>147</v>
      </c>
      <c r="C76" s="38" t="s">
        <v>99</v>
      </c>
      <c r="D76" s="38">
        <v>3</v>
      </c>
      <c r="E76" s="19" t="s">
        <v>121</v>
      </c>
      <c r="F76" s="3">
        <v>1</v>
      </c>
      <c r="G76" s="58">
        <v>6.47</v>
      </c>
      <c r="H76" s="58">
        <v>6.41</v>
      </c>
      <c r="I76" s="58">
        <v>6.48</v>
      </c>
      <c r="J76" s="17"/>
      <c r="K76" s="16"/>
      <c r="L76" s="16"/>
      <c r="M76" s="16"/>
      <c r="N76" s="11"/>
      <c r="O76" s="16">
        <f t="shared" si="4"/>
        <v>6.4533333333333331</v>
      </c>
      <c r="P76" s="16">
        <f t="shared" si="5"/>
        <v>3.7859388972001841E-2</v>
      </c>
      <c r="Q76" s="16">
        <f t="shared" si="6"/>
        <v>2.1858128414340015E-2</v>
      </c>
      <c r="R76" s="11">
        <f t="shared" si="3"/>
        <v>9.4055526566905079E-2</v>
      </c>
      <c r="S76" s="10"/>
      <c r="T76" s="10"/>
    </row>
    <row r="77" spans="1:20" s="14" customFormat="1" x14ac:dyDescent="0.3">
      <c r="A77" s="38" t="s">
        <v>28</v>
      </c>
      <c r="B77" s="38" t="s">
        <v>147</v>
      </c>
      <c r="C77" s="38" t="s">
        <v>99</v>
      </c>
      <c r="D77" s="38">
        <v>3</v>
      </c>
      <c r="E77" s="19" t="s">
        <v>121</v>
      </c>
      <c r="F77" s="3">
        <v>2</v>
      </c>
      <c r="G77" s="58">
        <v>6.24</v>
      </c>
      <c r="H77" s="58">
        <v>6.24</v>
      </c>
      <c r="I77" s="58">
        <v>6.23</v>
      </c>
      <c r="J77" s="17"/>
      <c r="K77" s="16"/>
      <c r="L77" s="16"/>
      <c r="M77" s="16"/>
      <c r="N77" s="11"/>
      <c r="O77" s="16">
        <f t="shared" si="4"/>
        <v>6.2366666666666672</v>
      </c>
      <c r="P77" s="16">
        <f t="shared" si="5"/>
        <v>5.7735026918961348E-3</v>
      </c>
      <c r="Q77" s="16">
        <f t="shared" si="6"/>
        <v>3.3333333333332624E-3</v>
      </c>
      <c r="R77" s="11">
        <f t="shared" si="3"/>
        <v>1.4343333333333028E-2</v>
      </c>
      <c r="S77" s="10"/>
      <c r="T77" s="10"/>
    </row>
    <row r="78" spans="1:20" s="14" customFormat="1" x14ac:dyDescent="0.3">
      <c r="A78" s="38" t="s">
        <v>28</v>
      </c>
      <c r="B78" s="38" t="s">
        <v>147</v>
      </c>
      <c r="C78" s="38" t="s">
        <v>99</v>
      </c>
      <c r="D78" s="38">
        <v>3</v>
      </c>
      <c r="E78" s="19" t="s">
        <v>121</v>
      </c>
      <c r="F78" s="3">
        <v>3</v>
      </c>
      <c r="G78" s="58">
        <v>6.79</v>
      </c>
      <c r="H78" s="58">
        <v>6.66</v>
      </c>
      <c r="I78" s="58">
        <v>6.59</v>
      </c>
      <c r="J78" s="17"/>
      <c r="K78" s="16"/>
      <c r="L78" s="16"/>
      <c r="M78" s="16"/>
      <c r="N78" s="11"/>
      <c r="O78" s="16">
        <f t="shared" si="4"/>
        <v>6.68</v>
      </c>
      <c r="P78" s="16">
        <f t="shared" si="5"/>
        <v>0.10148891565092226</v>
      </c>
      <c r="Q78" s="16">
        <f t="shared" si="6"/>
        <v>5.8594652770823194E-2</v>
      </c>
      <c r="R78" s="11">
        <f t="shared" si="3"/>
        <v>0.25213279087285217</v>
      </c>
      <c r="S78" s="10"/>
      <c r="T78" s="10"/>
    </row>
    <row r="79" spans="1:20" s="14" customFormat="1" x14ac:dyDescent="0.3">
      <c r="A79" s="38" t="s">
        <v>28</v>
      </c>
      <c r="B79" s="38" t="s">
        <v>147</v>
      </c>
      <c r="C79" s="38" t="s">
        <v>99</v>
      </c>
      <c r="D79" s="38">
        <v>3</v>
      </c>
      <c r="E79" s="19" t="s">
        <v>121</v>
      </c>
      <c r="F79" s="3">
        <v>4</v>
      </c>
      <c r="G79" s="58">
        <v>6.49</v>
      </c>
      <c r="H79" s="58">
        <v>6.55</v>
      </c>
      <c r="I79" s="58">
        <v>6.55</v>
      </c>
      <c r="J79" s="17"/>
      <c r="K79" s="16"/>
      <c r="L79" s="16"/>
      <c r="M79" s="16"/>
      <c r="N79" s="11"/>
      <c r="O79" s="16">
        <f t="shared" si="4"/>
        <v>6.53</v>
      </c>
      <c r="P79" s="16">
        <f t="shared" si="5"/>
        <v>3.4641016151377317E-2</v>
      </c>
      <c r="Q79" s="16">
        <f t="shared" si="6"/>
        <v>1.9999999999999869E-2</v>
      </c>
      <c r="R79" s="11">
        <f t="shared" si="3"/>
        <v>8.6059999999999429E-2</v>
      </c>
      <c r="S79" s="10"/>
      <c r="T79" s="10"/>
    </row>
    <row r="80" spans="1:20" s="14" customFormat="1" x14ac:dyDescent="0.3">
      <c r="A80" s="38" t="s">
        <v>11</v>
      </c>
      <c r="B80" s="38" t="s">
        <v>79</v>
      </c>
      <c r="C80" s="38" t="s">
        <v>99</v>
      </c>
      <c r="D80" s="38">
        <v>3</v>
      </c>
      <c r="E80" s="19" t="s">
        <v>94</v>
      </c>
      <c r="F80" s="3">
        <v>0</v>
      </c>
      <c r="G80" s="58">
        <v>7.2</v>
      </c>
      <c r="H80" s="58">
        <v>7.2</v>
      </c>
      <c r="I80" s="58">
        <v>7.2</v>
      </c>
      <c r="J80" s="17"/>
      <c r="K80" s="17"/>
      <c r="L80" s="17"/>
      <c r="M80" s="17"/>
      <c r="N80" s="11"/>
      <c r="O80" s="16">
        <f t="shared" si="4"/>
        <v>7.2</v>
      </c>
      <c r="P80" s="16">
        <f t="shared" si="5"/>
        <v>0</v>
      </c>
      <c r="Q80" s="16">
        <f t="shared" si="6"/>
        <v>0</v>
      </c>
      <c r="R80" s="11">
        <f t="shared" si="3"/>
        <v>0</v>
      </c>
      <c r="S80" s="2"/>
      <c r="T80" s="2"/>
    </row>
    <row r="81" spans="1:20" s="14" customFormat="1" x14ac:dyDescent="0.3">
      <c r="A81" s="38" t="s">
        <v>11</v>
      </c>
      <c r="B81" s="38" t="s">
        <v>79</v>
      </c>
      <c r="C81" s="38" t="s">
        <v>99</v>
      </c>
      <c r="D81" s="38">
        <v>3</v>
      </c>
      <c r="E81" s="19" t="s">
        <v>94</v>
      </c>
      <c r="F81" s="3">
        <v>1</v>
      </c>
      <c r="G81" s="16"/>
      <c r="H81" s="16"/>
      <c r="I81" s="16"/>
      <c r="J81" s="17"/>
      <c r="K81" s="17"/>
      <c r="L81" s="17"/>
      <c r="M81" s="17"/>
      <c r="N81" s="11"/>
      <c r="O81" s="16"/>
      <c r="P81" s="16"/>
      <c r="Q81" s="16"/>
      <c r="R81" s="11"/>
      <c r="S81" s="10"/>
      <c r="T81" s="10"/>
    </row>
    <row r="82" spans="1:20" s="14" customFormat="1" x14ac:dyDescent="0.3">
      <c r="A82" s="38" t="s">
        <v>11</v>
      </c>
      <c r="B82" s="38" t="s">
        <v>79</v>
      </c>
      <c r="C82" s="38" t="s">
        <v>99</v>
      </c>
      <c r="D82" s="38">
        <v>3</v>
      </c>
      <c r="E82" s="19" t="s">
        <v>94</v>
      </c>
      <c r="F82" s="3">
        <v>2</v>
      </c>
      <c r="G82" s="17"/>
      <c r="H82" s="17"/>
      <c r="I82" s="17"/>
      <c r="J82" s="16"/>
      <c r="K82" s="16"/>
      <c r="L82" s="16"/>
      <c r="M82" s="16"/>
      <c r="N82" s="11"/>
      <c r="O82" s="16"/>
      <c r="P82" s="16"/>
      <c r="Q82" s="16"/>
      <c r="R82" s="11"/>
      <c r="S82" s="10"/>
      <c r="T82" s="10"/>
    </row>
    <row r="83" spans="1:20" s="14" customFormat="1" x14ac:dyDescent="0.3">
      <c r="A83" s="38" t="s">
        <v>11</v>
      </c>
      <c r="B83" s="38" t="s">
        <v>79</v>
      </c>
      <c r="C83" s="38" t="s">
        <v>99</v>
      </c>
      <c r="D83" s="38">
        <v>3</v>
      </c>
      <c r="E83" s="19" t="s">
        <v>94</v>
      </c>
      <c r="F83" s="3">
        <v>3</v>
      </c>
      <c r="G83" s="17"/>
      <c r="H83" s="17"/>
      <c r="I83" s="17"/>
      <c r="J83" s="16"/>
      <c r="K83" s="16"/>
      <c r="L83" s="16"/>
      <c r="M83" s="16"/>
      <c r="N83" s="11"/>
      <c r="O83" s="16"/>
      <c r="P83" s="16"/>
      <c r="Q83" s="16"/>
      <c r="R83" s="11"/>
      <c r="S83" s="10"/>
      <c r="T83" s="10"/>
    </row>
    <row r="84" spans="1:20" s="14" customFormat="1" x14ac:dyDescent="0.3">
      <c r="A84" s="38" t="s">
        <v>11</v>
      </c>
      <c r="B84" s="38" t="s">
        <v>79</v>
      </c>
      <c r="C84" s="38" t="s">
        <v>99</v>
      </c>
      <c r="D84" s="38">
        <v>3</v>
      </c>
      <c r="E84" s="19" t="s">
        <v>94</v>
      </c>
      <c r="F84" s="3">
        <v>4</v>
      </c>
      <c r="G84" s="58">
        <v>7.17</v>
      </c>
      <c r="H84" s="58">
        <v>6.96</v>
      </c>
      <c r="I84" s="58">
        <v>6.89</v>
      </c>
      <c r="J84" s="17"/>
      <c r="K84" s="17"/>
      <c r="L84" s="17"/>
      <c r="M84" s="17"/>
      <c r="N84" s="11"/>
      <c r="O84" s="16">
        <f>AVERAGE(G84:N84)</f>
        <v>7.0066666666666668</v>
      </c>
      <c r="P84" s="16">
        <f>_xlfn.STDEV.S(G84:N84)</f>
        <v>0.14571661996262938</v>
      </c>
      <c r="Q84" s="16">
        <f>P84/SQRT(COUNT(G84:N84))</f>
        <v>8.412952976082648E-2</v>
      </c>
      <c r="R84" s="11">
        <f>Q84*4.303</f>
        <v>0.36200936656083632</v>
      </c>
      <c r="S84" s="10"/>
      <c r="T84" s="10"/>
    </row>
    <row r="85" spans="1:20" s="14" customFormat="1" ht="15" x14ac:dyDescent="0.3">
      <c r="A85" s="38" t="s">
        <v>20</v>
      </c>
      <c r="B85" s="38" t="s">
        <v>79</v>
      </c>
      <c r="C85" s="38" t="s">
        <v>99</v>
      </c>
      <c r="D85" s="38">
        <v>3</v>
      </c>
      <c r="E85" s="19" t="s">
        <v>104</v>
      </c>
      <c r="F85" s="3">
        <v>0</v>
      </c>
      <c r="G85" s="58">
        <v>7.07</v>
      </c>
      <c r="H85" s="58">
        <v>7.07</v>
      </c>
      <c r="I85" s="58">
        <v>7.07</v>
      </c>
      <c r="J85" s="17"/>
      <c r="K85" s="16"/>
      <c r="L85" s="16"/>
      <c r="M85" s="16"/>
      <c r="N85" s="11"/>
      <c r="O85" s="16">
        <f>AVERAGE(G85:N85)</f>
        <v>7.07</v>
      </c>
      <c r="P85" s="16">
        <f>_xlfn.STDEV.S(G85:N85)</f>
        <v>0</v>
      </c>
      <c r="Q85" s="16">
        <f>P85/SQRT(COUNT(G85:N85))</f>
        <v>0</v>
      </c>
      <c r="R85" s="11">
        <f>Q85*4.303</f>
        <v>0</v>
      </c>
      <c r="S85" s="10"/>
      <c r="T85" s="10"/>
    </row>
    <row r="86" spans="1:20" s="14" customFormat="1" ht="15" x14ac:dyDescent="0.3">
      <c r="A86" s="38" t="s">
        <v>20</v>
      </c>
      <c r="B86" s="38" t="s">
        <v>79</v>
      </c>
      <c r="C86" s="38" t="s">
        <v>99</v>
      </c>
      <c r="D86" s="38">
        <v>3</v>
      </c>
      <c r="E86" s="19" t="s">
        <v>104</v>
      </c>
      <c r="F86" s="3">
        <v>1</v>
      </c>
      <c r="G86" s="16"/>
      <c r="H86" s="16"/>
      <c r="I86" s="16"/>
      <c r="J86" s="17"/>
      <c r="K86" s="16"/>
      <c r="L86" s="16"/>
      <c r="M86" s="16"/>
      <c r="N86" s="11"/>
      <c r="O86" s="16"/>
      <c r="P86" s="16"/>
      <c r="Q86" s="16"/>
      <c r="R86" s="11"/>
    </row>
    <row r="87" spans="1:20" s="14" customFormat="1" ht="15" x14ac:dyDescent="0.3">
      <c r="A87" s="38" t="s">
        <v>20</v>
      </c>
      <c r="B87" s="38" t="s">
        <v>79</v>
      </c>
      <c r="C87" s="38" t="s">
        <v>99</v>
      </c>
      <c r="D87" s="38">
        <v>3</v>
      </c>
      <c r="E87" s="19" t="s">
        <v>104</v>
      </c>
      <c r="F87" s="3">
        <v>2</v>
      </c>
      <c r="G87" s="17"/>
      <c r="H87" s="17"/>
      <c r="I87" s="17"/>
      <c r="J87" s="17"/>
      <c r="K87" s="16"/>
      <c r="L87" s="16"/>
      <c r="M87" s="16"/>
      <c r="N87" s="11"/>
      <c r="O87" s="16"/>
      <c r="P87" s="16"/>
      <c r="Q87" s="16"/>
      <c r="R87" s="11"/>
    </row>
    <row r="88" spans="1:20" s="14" customFormat="1" ht="15" x14ac:dyDescent="0.3">
      <c r="A88" s="38" t="s">
        <v>20</v>
      </c>
      <c r="B88" s="38" t="s">
        <v>79</v>
      </c>
      <c r="C88" s="38" t="s">
        <v>99</v>
      </c>
      <c r="D88" s="38">
        <v>3</v>
      </c>
      <c r="E88" s="19" t="s">
        <v>104</v>
      </c>
      <c r="F88" s="3">
        <v>3</v>
      </c>
      <c r="G88" s="17"/>
      <c r="H88" s="17"/>
      <c r="I88" s="17"/>
      <c r="J88" s="17"/>
      <c r="K88" s="16"/>
      <c r="L88" s="16"/>
      <c r="M88" s="16"/>
      <c r="N88" s="11"/>
      <c r="O88" s="16"/>
      <c r="P88" s="16"/>
      <c r="Q88" s="16"/>
      <c r="R88" s="11"/>
    </row>
    <row r="89" spans="1:20" s="14" customFormat="1" ht="15" x14ac:dyDescent="0.3">
      <c r="A89" s="38" t="s">
        <v>20</v>
      </c>
      <c r="B89" s="38" t="s">
        <v>79</v>
      </c>
      <c r="C89" s="38" t="s">
        <v>99</v>
      </c>
      <c r="D89" s="38">
        <v>3</v>
      </c>
      <c r="E89" s="19" t="s">
        <v>104</v>
      </c>
      <c r="F89" s="3">
        <v>4</v>
      </c>
      <c r="G89" s="17"/>
      <c r="H89" s="17"/>
      <c r="I89" s="17"/>
      <c r="J89" s="17"/>
      <c r="K89" s="16"/>
      <c r="L89" s="16"/>
      <c r="M89" s="16"/>
      <c r="N89" s="11"/>
      <c r="O89" s="16"/>
      <c r="P89" s="16"/>
      <c r="Q89" s="16"/>
      <c r="R89" s="11"/>
    </row>
    <row r="90" spans="1:20" s="14" customFormat="1" ht="15" x14ac:dyDescent="0.3">
      <c r="A90" s="38" t="s">
        <v>20</v>
      </c>
      <c r="B90" s="38" t="s">
        <v>79</v>
      </c>
      <c r="C90" s="38" t="s">
        <v>99</v>
      </c>
      <c r="D90" s="38">
        <v>3</v>
      </c>
      <c r="E90" s="19" t="s">
        <v>104</v>
      </c>
      <c r="F90" s="3">
        <v>5</v>
      </c>
      <c r="G90" s="58">
        <v>6.08</v>
      </c>
      <c r="H90" s="58">
        <v>6.15</v>
      </c>
      <c r="I90" s="58">
        <v>6.23</v>
      </c>
      <c r="J90" s="17"/>
      <c r="K90" s="16"/>
      <c r="L90" s="16"/>
      <c r="M90" s="16"/>
      <c r="N90" s="11"/>
      <c r="O90" s="16">
        <f>AVERAGE(G90:N90)</f>
        <v>6.1533333333333333</v>
      </c>
      <c r="P90" s="16">
        <f>_xlfn.STDEV.S(G90:N90)</f>
        <v>7.5055534994651521E-2</v>
      </c>
      <c r="Q90" s="16">
        <f>P90/SQRT(COUNT(G90:N90))</f>
        <v>4.3333333333333432E-2</v>
      </c>
      <c r="R90" s="11">
        <f>Q90*4.303</f>
        <v>0.18646333333333376</v>
      </c>
    </row>
    <row r="91" spans="1:20" s="14" customFormat="1" ht="15" x14ac:dyDescent="0.3">
      <c r="A91" s="38" t="s">
        <v>21</v>
      </c>
      <c r="B91" s="38" t="s">
        <v>79</v>
      </c>
      <c r="C91" s="38" t="s">
        <v>99</v>
      </c>
      <c r="D91" s="38">
        <v>3</v>
      </c>
      <c r="E91" s="19" t="s">
        <v>104</v>
      </c>
      <c r="F91" s="3">
        <v>0</v>
      </c>
      <c r="G91" s="58">
        <v>7.07</v>
      </c>
      <c r="H91" s="58">
        <v>7.07</v>
      </c>
      <c r="I91" s="58">
        <v>7.07</v>
      </c>
      <c r="J91" s="17"/>
      <c r="K91" s="16"/>
      <c r="L91" s="16"/>
      <c r="M91" s="16"/>
      <c r="N91" s="11"/>
      <c r="O91" s="16">
        <f>AVERAGE(G91:N91)</f>
        <v>7.07</v>
      </c>
      <c r="P91" s="16">
        <f>_xlfn.STDEV.S(G91:N91)</f>
        <v>0</v>
      </c>
      <c r="Q91" s="16">
        <f>P91/SQRT(COUNT(G91:N91))</f>
        <v>0</v>
      </c>
      <c r="R91" s="11">
        <f>Q91*4.303</f>
        <v>0</v>
      </c>
      <c r="S91" s="10"/>
      <c r="T91" s="10"/>
    </row>
    <row r="92" spans="1:20" s="14" customFormat="1" ht="15" x14ac:dyDescent="0.3">
      <c r="A92" s="38" t="s">
        <v>21</v>
      </c>
      <c r="B92" s="38" t="s">
        <v>79</v>
      </c>
      <c r="C92" s="38" t="s">
        <v>99</v>
      </c>
      <c r="D92" s="38">
        <v>3</v>
      </c>
      <c r="E92" s="19" t="s">
        <v>104</v>
      </c>
      <c r="F92" s="3">
        <v>1</v>
      </c>
      <c r="G92" s="17"/>
      <c r="H92" s="17"/>
      <c r="I92" s="17"/>
      <c r="J92" s="17"/>
      <c r="K92" s="16"/>
      <c r="L92" s="16"/>
      <c r="M92" s="16"/>
      <c r="N92" s="11"/>
      <c r="O92" s="16"/>
      <c r="P92" s="16"/>
      <c r="Q92" s="16"/>
      <c r="R92" s="11"/>
      <c r="S92" s="10"/>
      <c r="T92" s="10"/>
    </row>
    <row r="93" spans="1:20" s="14" customFormat="1" ht="15" x14ac:dyDescent="0.3">
      <c r="A93" s="38" t="s">
        <v>21</v>
      </c>
      <c r="B93" s="38" t="s">
        <v>79</v>
      </c>
      <c r="C93" s="38" t="s">
        <v>99</v>
      </c>
      <c r="D93" s="38">
        <v>3</v>
      </c>
      <c r="E93" s="19" t="s">
        <v>104</v>
      </c>
      <c r="F93" s="3">
        <v>2</v>
      </c>
      <c r="G93" s="17"/>
      <c r="H93" s="17"/>
      <c r="I93" s="17"/>
      <c r="J93" s="17"/>
      <c r="K93" s="16"/>
      <c r="L93" s="16"/>
      <c r="M93" s="16"/>
      <c r="N93" s="11"/>
      <c r="O93" s="16"/>
      <c r="P93" s="16"/>
      <c r="Q93" s="16"/>
      <c r="R93" s="11"/>
      <c r="S93" s="10"/>
      <c r="T93" s="10"/>
    </row>
    <row r="94" spans="1:20" s="14" customFormat="1" ht="15" x14ac:dyDescent="0.3">
      <c r="A94" s="38" t="s">
        <v>21</v>
      </c>
      <c r="B94" s="38" t="s">
        <v>79</v>
      </c>
      <c r="C94" s="38" t="s">
        <v>99</v>
      </c>
      <c r="D94" s="38">
        <v>3</v>
      </c>
      <c r="E94" s="19" t="s">
        <v>104</v>
      </c>
      <c r="F94" s="3">
        <v>3</v>
      </c>
      <c r="G94" s="17"/>
      <c r="H94" s="17"/>
      <c r="I94" s="17"/>
      <c r="J94" s="17"/>
      <c r="K94" s="16"/>
      <c r="L94" s="16"/>
      <c r="M94" s="16"/>
      <c r="N94" s="11"/>
      <c r="O94" s="16"/>
      <c r="P94" s="16"/>
      <c r="Q94" s="16"/>
      <c r="R94" s="11"/>
      <c r="S94" s="5"/>
      <c r="T94" s="10"/>
    </row>
    <row r="95" spans="1:20" s="14" customFormat="1" ht="15" x14ac:dyDescent="0.3">
      <c r="A95" s="38" t="s">
        <v>21</v>
      </c>
      <c r="B95" s="38" t="s">
        <v>79</v>
      </c>
      <c r="C95" s="38" t="s">
        <v>99</v>
      </c>
      <c r="D95" s="38">
        <v>3</v>
      </c>
      <c r="E95" s="19" t="s">
        <v>104</v>
      </c>
      <c r="F95" s="3">
        <v>4</v>
      </c>
      <c r="G95" s="58">
        <v>6.4</v>
      </c>
      <c r="H95" s="58">
        <v>6.4</v>
      </c>
      <c r="I95" s="58">
        <v>6.56</v>
      </c>
      <c r="J95" s="17"/>
      <c r="K95" s="16"/>
      <c r="L95" s="16"/>
      <c r="M95" s="16"/>
      <c r="N95" s="11"/>
      <c r="O95" s="16">
        <f>AVERAGE(G95:N95)</f>
        <v>6.4533333333333331</v>
      </c>
      <c r="P95" s="16">
        <f>_xlfn.STDEV.S(G95:N95)</f>
        <v>9.2376043070339697E-2</v>
      </c>
      <c r="Q95" s="16">
        <f>P95/SQRT(COUNT(G95:N95))</f>
        <v>5.3333333333333094E-2</v>
      </c>
      <c r="R95" s="11">
        <f>Q95*4.303</f>
        <v>0.2294933333333323</v>
      </c>
      <c r="S95" s="5"/>
      <c r="T95" s="10"/>
    </row>
    <row r="96" spans="1:20" s="14" customFormat="1" x14ac:dyDescent="0.3">
      <c r="A96" s="38" t="s">
        <v>22</v>
      </c>
      <c r="B96" s="38" t="s">
        <v>79</v>
      </c>
      <c r="C96" s="38" t="s">
        <v>99</v>
      </c>
      <c r="D96" s="38">
        <v>3</v>
      </c>
      <c r="E96" s="19" t="s">
        <v>151</v>
      </c>
      <c r="F96" s="3">
        <v>0</v>
      </c>
      <c r="G96" s="58">
        <v>6.96</v>
      </c>
      <c r="H96" s="58">
        <v>6.96</v>
      </c>
      <c r="I96" s="58">
        <v>6.96</v>
      </c>
      <c r="J96" s="17"/>
      <c r="K96" s="17"/>
      <c r="L96" s="17"/>
      <c r="M96" s="17"/>
      <c r="N96" s="11"/>
      <c r="O96" s="16">
        <f>AVERAGE(G96:N96)</f>
        <v>6.96</v>
      </c>
      <c r="P96" s="16">
        <f>_xlfn.STDEV.S(G96:N96)</f>
        <v>0</v>
      </c>
      <c r="Q96" s="16">
        <f>P96/SQRT(COUNT(G96:N96))</f>
        <v>0</v>
      </c>
      <c r="R96" s="11">
        <f>Q96*4.303</f>
        <v>0</v>
      </c>
      <c r="S96" s="10"/>
      <c r="T96" s="10"/>
    </row>
    <row r="97" spans="1:20" s="14" customFormat="1" x14ac:dyDescent="0.3">
      <c r="A97" s="38" t="s">
        <v>22</v>
      </c>
      <c r="B97" s="38" t="s">
        <v>79</v>
      </c>
      <c r="C97" s="38" t="s">
        <v>99</v>
      </c>
      <c r="D97" s="38">
        <v>3</v>
      </c>
      <c r="E97" s="19" t="s">
        <v>151</v>
      </c>
      <c r="F97" s="3">
        <v>1</v>
      </c>
      <c r="G97" s="17"/>
      <c r="H97" s="17"/>
      <c r="I97" s="17"/>
      <c r="J97" s="17"/>
      <c r="K97" s="17"/>
      <c r="L97" s="17"/>
      <c r="M97" s="17"/>
      <c r="N97" s="11"/>
      <c r="O97" s="16"/>
      <c r="P97" s="16"/>
      <c r="Q97" s="16"/>
      <c r="R97" s="11"/>
      <c r="S97" s="10"/>
      <c r="T97" s="10"/>
    </row>
    <row r="98" spans="1:20" s="14" customFormat="1" x14ac:dyDescent="0.3">
      <c r="A98" s="38" t="s">
        <v>22</v>
      </c>
      <c r="B98" s="38" t="s">
        <v>79</v>
      </c>
      <c r="C98" s="38" t="s">
        <v>99</v>
      </c>
      <c r="D98" s="38">
        <v>3</v>
      </c>
      <c r="E98" s="19" t="s">
        <v>151</v>
      </c>
      <c r="F98" s="3">
        <v>3</v>
      </c>
      <c r="G98" s="17"/>
      <c r="H98" s="17"/>
      <c r="I98" s="17"/>
      <c r="J98" s="17"/>
      <c r="K98" s="17"/>
      <c r="L98" s="17"/>
      <c r="M98" s="17"/>
      <c r="N98" s="11"/>
      <c r="O98" s="16"/>
      <c r="P98" s="16"/>
      <c r="Q98" s="16"/>
      <c r="R98" s="11"/>
      <c r="S98" s="10"/>
      <c r="T98" s="10"/>
    </row>
    <row r="99" spans="1:20" s="14" customFormat="1" x14ac:dyDescent="0.3">
      <c r="A99" s="38" t="s">
        <v>22</v>
      </c>
      <c r="B99" s="38" t="s">
        <v>79</v>
      </c>
      <c r="C99" s="38" t="s">
        <v>99</v>
      </c>
      <c r="D99" s="38">
        <v>3</v>
      </c>
      <c r="E99" s="19" t="s">
        <v>151</v>
      </c>
      <c r="F99" s="3">
        <v>5</v>
      </c>
      <c r="G99" s="58">
        <v>6.3</v>
      </c>
      <c r="H99" s="58">
        <v>6.22</v>
      </c>
      <c r="I99" s="58">
        <v>6.1</v>
      </c>
      <c r="J99" s="17"/>
      <c r="K99" s="17"/>
      <c r="L99" s="16"/>
      <c r="M99" s="16"/>
      <c r="N99" s="11"/>
      <c r="O99" s="16">
        <f>AVERAGE(G99:N99)</f>
        <v>6.2066666666666661</v>
      </c>
      <c r="P99" s="16">
        <f>_xlfn.STDEV.S(G99:N99)</f>
        <v>0.10066445913694343</v>
      </c>
      <c r="Q99" s="16">
        <f>P99/SQRT(COUNT(G99:N99))</f>
        <v>5.8118652580542371E-2</v>
      </c>
      <c r="R99" s="11">
        <f>Q99*4.303</f>
        <v>0.25008456205407381</v>
      </c>
      <c r="S99" s="10"/>
      <c r="T99" s="10"/>
    </row>
    <row r="100" spans="1:20" s="14" customFormat="1" x14ac:dyDescent="0.3">
      <c r="A100" s="38" t="s">
        <v>23</v>
      </c>
      <c r="B100" s="38" t="s">
        <v>79</v>
      </c>
      <c r="C100" s="38" t="s">
        <v>99</v>
      </c>
      <c r="D100" s="38">
        <v>1</v>
      </c>
      <c r="E100" s="19" t="s">
        <v>108</v>
      </c>
      <c r="F100" s="3">
        <v>0</v>
      </c>
      <c r="G100" s="17" t="s">
        <v>140</v>
      </c>
      <c r="H100" s="17"/>
      <c r="I100" s="17"/>
      <c r="J100" s="17"/>
      <c r="K100" s="17"/>
      <c r="L100" s="16"/>
      <c r="M100" s="16"/>
      <c r="N100" s="11"/>
      <c r="O100" s="16"/>
      <c r="P100" s="16"/>
      <c r="Q100" s="16"/>
      <c r="R100" s="11"/>
      <c r="S100" s="10"/>
      <c r="T100" s="10"/>
    </row>
    <row r="101" spans="1:20" s="14" customFormat="1" x14ac:dyDescent="0.3">
      <c r="A101" s="38" t="s">
        <v>23</v>
      </c>
      <c r="B101" s="38" t="s">
        <v>79</v>
      </c>
      <c r="C101" s="38" t="s">
        <v>99</v>
      </c>
      <c r="D101" s="38">
        <v>1</v>
      </c>
      <c r="E101" s="19" t="s">
        <v>108</v>
      </c>
      <c r="F101" s="3">
        <v>1</v>
      </c>
      <c r="G101" s="17"/>
      <c r="H101" s="17"/>
      <c r="I101" s="17"/>
      <c r="J101" s="17"/>
      <c r="K101" s="17"/>
      <c r="L101" s="16"/>
      <c r="M101" s="16"/>
      <c r="N101" s="11"/>
      <c r="O101" s="16"/>
      <c r="P101" s="16"/>
      <c r="Q101" s="16"/>
      <c r="R101" s="11"/>
    </row>
    <row r="102" spans="1:20" s="14" customFormat="1" x14ac:dyDescent="0.3">
      <c r="A102" s="38" t="s">
        <v>23</v>
      </c>
      <c r="B102" s="38" t="s">
        <v>79</v>
      </c>
      <c r="C102" s="38" t="s">
        <v>99</v>
      </c>
      <c r="D102" s="38">
        <v>1</v>
      </c>
      <c r="E102" s="19" t="s">
        <v>108</v>
      </c>
      <c r="F102" s="3">
        <v>2</v>
      </c>
      <c r="G102" s="17"/>
      <c r="H102" s="17"/>
      <c r="I102" s="17"/>
      <c r="J102" s="17"/>
      <c r="K102" s="17"/>
      <c r="L102" s="16"/>
      <c r="M102" s="16"/>
      <c r="N102" s="11"/>
      <c r="O102" s="16"/>
      <c r="P102" s="16"/>
      <c r="Q102" s="16"/>
      <c r="R102" s="11"/>
    </row>
    <row r="103" spans="1:20" s="14" customFormat="1" x14ac:dyDescent="0.3">
      <c r="A103" s="38" t="s">
        <v>23</v>
      </c>
      <c r="B103" s="38" t="s">
        <v>79</v>
      </c>
      <c r="C103" s="38" t="s">
        <v>99</v>
      </c>
      <c r="D103" s="38">
        <v>1</v>
      </c>
      <c r="E103" s="19" t="s">
        <v>108</v>
      </c>
      <c r="F103" s="3">
        <v>3</v>
      </c>
      <c r="G103" s="17"/>
      <c r="H103" s="17"/>
      <c r="I103" s="17"/>
      <c r="J103" s="17"/>
      <c r="K103" s="17"/>
      <c r="L103" s="16"/>
      <c r="M103" s="16"/>
      <c r="N103" s="11"/>
      <c r="O103" s="16"/>
      <c r="P103" s="16"/>
      <c r="Q103" s="16"/>
      <c r="R103" s="11"/>
    </row>
    <row r="104" spans="1:20" s="14" customFormat="1" x14ac:dyDescent="0.3">
      <c r="A104" s="38" t="s">
        <v>23</v>
      </c>
      <c r="B104" s="38" t="s">
        <v>79</v>
      </c>
      <c r="C104" s="38" t="s">
        <v>99</v>
      </c>
      <c r="D104" s="38">
        <v>1</v>
      </c>
      <c r="E104" s="19" t="s">
        <v>108</v>
      </c>
      <c r="F104" s="3">
        <v>4</v>
      </c>
      <c r="G104" s="17"/>
      <c r="H104" s="17"/>
      <c r="I104" s="17"/>
      <c r="J104" s="17"/>
      <c r="K104" s="16"/>
      <c r="L104" s="16"/>
      <c r="M104" s="16"/>
      <c r="N104" s="11"/>
      <c r="O104" s="16"/>
      <c r="P104" s="16"/>
      <c r="Q104" s="16"/>
      <c r="R104" s="11"/>
      <c r="S104" s="10"/>
      <c r="T104" s="10"/>
    </row>
    <row r="105" spans="1:20" s="14" customFormat="1" x14ac:dyDescent="0.3">
      <c r="A105" s="38" t="s">
        <v>23</v>
      </c>
      <c r="B105" s="38" t="s">
        <v>79</v>
      </c>
      <c r="C105" s="38" t="s">
        <v>99</v>
      </c>
      <c r="D105" s="38">
        <v>1</v>
      </c>
      <c r="E105" s="19" t="s">
        <v>108</v>
      </c>
      <c r="F105" s="3">
        <v>5</v>
      </c>
      <c r="G105" s="17"/>
      <c r="H105" s="17"/>
      <c r="I105" s="17"/>
      <c r="J105" s="17"/>
      <c r="K105" s="16"/>
      <c r="L105" s="16"/>
      <c r="M105" s="16"/>
      <c r="N105" s="11"/>
      <c r="O105" s="16"/>
      <c r="P105" s="16"/>
      <c r="Q105" s="16"/>
      <c r="R105" s="11"/>
      <c r="S105" s="10"/>
      <c r="T105" s="10"/>
    </row>
    <row r="106" spans="1:20" s="14" customFormat="1" ht="15" x14ac:dyDescent="0.3">
      <c r="A106" s="38" t="s">
        <v>24</v>
      </c>
      <c r="B106" s="38" t="s">
        <v>79</v>
      </c>
      <c r="C106" s="38" t="s">
        <v>99</v>
      </c>
      <c r="D106" s="38">
        <v>3</v>
      </c>
      <c r="E106" s="19" t="s">
        <v>104</v>
      </c>
      <c r="F106" s="3">
        <v>0</v>
      </c>
      <c r="G106" s="58">
        <v>7.07</v>
      </c>
      <c r="H106" s="58">
        <v>7.07</v>
      </c>
      <c r="I106" s="58">
        <v>7.07</v>
      </c>
      <c r="J106" s="17"/>
      <c r="K106" s="16"/>
      <c r="L106" s="16"/>
      <c r="M106" s="16"/>
      <c r="N106" s="11"/>
      <c r="O106" s="16">
        <f>AVERAGE(G106:N106)</f>
        <v>7.07</v>
      </c>
      <c r="P106" s="16">
        <f>_xlfn.STDEV.S(G106:N106)</f>
        <v>0</v>
      </c>
      <c r="Q106" s="16">
        <f>P106/SQRT(COUNT(G106:N106))</f>
        <v>0</v>
      </c>
      <c r="R106" s="11">
        <f>Q106*4.303</f>
        <v>0</v>
      </c>
      <c r="S106" s="10"/>
      <c r="T106" s="10"/>
    </row>
    <row r="107" spans="1:20" s="14" customFormat="1" ht="15" x14ac:dyDescent="0.3">
      <c r="A107" s="38" t="s">
        <v>24</v>
      </c>
      <c r="B107" s="38" t="s">
        <v>79</v>
      </c>
      <c r="C107" s="38" t="s">
        <v>99</v>
      </c>
      <c r="D107" s="38">
        <v>3</v>
      </c>
      <c r="E107" s="19" t="s">
        <v>104</v>
      </c>
      <c r="F107" s="3">
        <v>1</v>
      </c>
      <c r="G107" s="17"/>
      <c r="H107" s="17"/>
      <c r="I107" s="17"/>
      <c r="J107" s="17"/>
      <c r="K107" s="16"/>
      <c r="L107" s="16"/>
      <c r="M107" s="16"/>
      <c r="N107" s="11"/>
      <c r="O107" s="16"/>
      <c r="P107" s="16"/>
      <c r="Q107" s="16"/>
      <c r="R107" s="11"/>
      <c r="S107" s="10"/>
      <c r="T107" s="10"/>
    </row>
    <row r="108" spans="1:20" s="14" customFormat="1" ht="15" x14ac:dyDescent="0.3">
      <c r="A108" s="38" t="s">
        <v>24</v>
      </c>
      <c r="B108" s="38" t="s">
        <v>79</v>
      </c>
      <c r="C108" s="38" t="s">
        <v>99</v>
      </c>
      <c r="D108" s="38">
        <v>3</v>
      </c>
      <c r="E108" s="19" t="s">
        <v>104</v>
      </c>
      <c r="F108" s="3">
        <v>2</v>
      </c>
      <c r="G108" s="17"/>
      <c r="H108" s="17"/>
      <c r="I108" s="17"/>
      <c r="J108" s="17"/>
      <c r="K108" s="16"/>
      <c r="L108" s="16"/>
      <c r="M108" s="16"/>
      <c r="N108" s="11"/>
      <c r="O108" s="16"/>
      <c r="P108" s="16"/>
      <c r="Q108" s="16"/>
      <c r="R108" s="11"/>
      <c r="S108" s="10"/>
      <c r="T108" s="10"/>
    </row>
    <row r="109" spans="1:20" s="14" customFormat="1" ht="15" x14ac:dyDescent="0.3">
      <c r="A109" s="38" t="s">
        <v>24</v>
      </c>
      <c r="B109" s="38" t="s">
        <v>79</v>
      </c>
      <c r="C109" s="38" t="s">
        <v>99</v>
      </c>
      <c r="D109" s="38">
        <v>3</v>
      </c>
      <c r="E109" s="19" t="s">
        <v>104</v>
      </c>
      <c r="F109" s="3">
        <v>3</v>
      </c>
      <c r="G109" s="17"/>
      <c r="H109" s="17"/>
      <c r="I109" s="17"/>
      <c r="J109" s="17"/>
      <c r="K109" s="16"/>
      <c r="L109" s="16"/>
      <c r="M109" s="16"/>
      <c r="N109" s="11"/>
      <c r="O109" s="16"/>
      <c r="P109" s="16"/>
      <c r="Q109" s="16"/>
      <c r="R109" s="11"/>
      <c r="S109" s="10"/>
      <c r="T109" s="10"/>
    </row>
    <row r="110" spans="1:20" s="14" customFormat="1" ht="15" x14ac:dyDescent="0.3">
      <c r="A110" s="38" t="s">
        <v>24</v>
      </c>
      <c r="B110" s="38" t="s">
        <v>79</v>
      </c>
      <c r="C110" s="38" t="s">
        <v>99</v>
      </c>
      <c r="D110" s="38">
        <v>3</v>
      </c>
      <c r="E110" s="19" t="s">
        <v>104</v>
      </c>
      <c r="F110" s="3">
        <v>4</v>
      </c>
      <c r="G110" s="58">
        <v>7.09</v>
      </c>
      <c r="H110" s="58">
        <v>7.13</v>
      </c>
      <c r="I110" s="58">
        <v>7.11</v>
      </c>
      <c r="J110" s="17"/>
      <c r="K110" s="16"/>
      <c r="L110" s="16"/>
      <c r="M110" s="16"/>
      <c r="N110" s="11"/>
      <c r="O110" s="16">
        <f>AVERAGE(G110:N110)</f>
        <v>7.1099999999999994</v>
      </c>
      <c r="P110" s="16">
        <f>_xlfn.STDEV.S(G110:N110)</f>
        <v>2.0000000000000018E-2</v>
      </c>
      <c r="Q110" s="16">
        <f>P110/SQRT(COUNT(G110:N110))</f>
        <v>1.1547005383792526E-2</v>
      </c>
      <c r="R110" s="11">
        <f>Q110*4.303</f>
        <v>4.9686764166459244E-2</v>
      </c>
      <c r="S110" s="10"/>
      <c r="T110" s="10"/>
    </row>
    <row r="111" spans="1:20" s="14" customFormat="1" ht="15" x14ac:dyDescent="0.35">
      <c r="A111" s="38" t="s">
        <v>25</v>
      </c>
      <c r="B111" s="38" t="s">
        <v>79</v>
      </c>
      <c r="C111" s="38" t="s">
        <v>99</v>
      </c>
      <c r="D111" s="38">
        <v>3</v>
      </c>
      <c r="E111" s="19" t="s">
        <v>112</v>
      </c>
      <c r="F111" s="3">
        <v>0</v>
      </c>
      <c r="G111" s="58">
        <v>7.4</v>
      </c>
      <c r="H111" s="58">
        <v>7.4</v>
      </c>
      <c r="I111" s="58">
        <v>7.4</v>
      </c>
      <c r="J111" s="17"/>
      <c r="K111" s="16"/>
      <c r="L111" s="16"/>
      <c r="M111" s="16"/>
      <c r="N111" s="11"/>
      <c r="O111" s="16">
        <f>AVERAGE(G111:N111)</f>
        <v>7.4000000000000012</v>
      </c>
      <c r="P111" s="16">
        <f>_xlfn.STDEV.S(G111:N111)</f>
        <v>1.0877919644084146E-15</v>
      </c>
      <c r="Q111" s="16">
        <f>P111/SQRT(COUNT(G111:N111))</f>
        <v>6.2803698347350997E-16</v>
      </c>
      <c r="R111" s="11">
        <f>Q111*4.303</f>
        <v>2.7024431398865133E-15</v>
      </c>
      <c r="S111" s="10"/>
      <c r="T111" s="10"/>
    </row>
    <row r="112" spans="1:20" s="14" customFormat="1" ht="15" x14ac:dyDescent="0.35">
      <c r="A112" s="38" t="s">
        <v>25</v>
      </c>
      <c r="B112" s="38" t="s">
        <v>79</v>
      </c>
      <c r="C112" s="38" t="s">
        <v>99</v>
      </c>
      <c r="D112" s="38">
        <v>3</v>
      </c>
      <c r="E112" s="19" t="s">
        <v>112</v>
      </c>
      <c r="F112" s="3">
        <v>1</v>
      </c>
      <c r="G112" s="17"/>
      <c r="H112" s="17"/>
      <c r="I112" s="17"/>
      <c r="J112" s="17"/>
      <c r="K112" s="17"/>
      <c r="L112" s="17"/>
      <c r="M112" s="17"/>
      <c r="N112" s="11"/>
      <c r="O112" s="16"/>
      <c r="P112" s="16"/>
      <c r="Q112" s="16"/>
      <c r="R112" s="11"/>
    </row>
    <row r="113" spans="1:20" s="14" customFormat="1" ht="15" x14ac:dyDescent="0.35">
      <c r="A113" s="38" t="s">
        <v>25</v>
      </c>
      <c r="B113" s="38" t="s">
        <v>79</v>
      </c>
      <c r="C113" s="38" t="s">
        <v>99</v>
      </c>
      <c r="D113" s="38">
        <v>3</v>
      </c>
      <c r="E113" s="19" t="s">
        <v>112</v>
      </c>
      <c r="F113" s="3">
        <v>2</v>
      </c>
      <c r="G113" s="17"/>
      <c r="H113" s="17"/>
      <c r="I113" s="17"/>
      <c r="J113" s="17"/>
      <c r="K113" s="16"/>
      <c r="L113" s="16"/>
      <c r="M113" s="16"/>
      <c r="N113" s="11"/>
      <c r="O113" s="16"/>
      <c r="P113" s="16"/>
      <c r="Q113" s="16"/>
      <c r="R113" s="11"/>
      <c r="S113" s="10"/>
      <c r="T113" s="10"/>
    </row>
    <row r="114" spans="1:20" s="14" customFormat="1" ht="15" x14ac:dyDescent="0.35">
      <c r="A114" s="38" t="s">
        <v>25</v>
      </c>
      <c r="B114" s="38" t="s">
        <v>79</v>
      </c>
      <c r="C114" s="38" t="s">
        <v>99</v>
      </c>
      <c r="D114" s="38">
        <v>3</v>
      </c>
      <c r="E114" s="19" t="s">
        <v>112</v>
      </c>
      <c r="F114" s="3">
        <v>3</v>
      </c>
      <c r="G114" s="17"/>
      <c r="H114" s="17"/>
      <c r="I114" s="17"/>
      <c r="J114" s="17"/>
      <c r="K114" s="16"/>
      <c r="L114" s="16"/>
      <c r="M114" s="16"/>
      <c r="N114" s="11"/>
      <c r="O114" s="16"/>
      <c r="P114" s="16"/>
      <c r="Q114" s="16"/>
      <c r="R114" s="11"/>
      <c r="S114" s="10"/>
      <c r="T114" s="10"/>
    </row>
    <row r="115" spans="1:20" s="14" customFormat="1" ht="15" x14ac:dyDescent="0.35">
      <c r="A115" s="38" t="s">
        <v>25</v>
      </c>
      <c r="B115" s="38" t="s">
        <v>79</v>
      </c>
      <c r="C115" s="38" t="s">
        <v>99</v>
      </c>
      <c r="D115" s="38">
        <v>3</v>
      </c>
      <c r="E115" s="19" t="s">
        <v>112</v>
      </c>
      <c r="F115" s="3">
        <v>4</v>
      </c>
      <c r="G115" s="17"/>
      <c r="H115" s="17"/>
      <c r="I115" s="17"/>
      <c r="J115" s="17"/>
      <c r="K115" s="16"/>
      <c r="L115" s="16"/>
      <c r="M115" s="16"/>
      <c r="N115" s="11"/>
      <c r="O115" s="16"/>
      <c r="P115" s="16"/>
      <c r="Q115" s="16"/>
      <c r="R115" s="11"/>
      <c r="S115" s="10"/>
      <c r="T115" s="10"/>
    </row>
    <row r="116" spans="1:20" s="14" customFormat="1" ht="15" x14ac:dyDescent="0.35">
      <c r="A116" s="38" t="s">
        <v>25</v>
      </c>
      <c r="B116" s="38" t="s">
        <v>79</v>
      </c>
      <c r="C116" s="38" t="s">
        <v>99</v>
      </c>
      <c r="D116" s="38">
        <v>3</v>
      </c>
      <c r="E116" s="19" t="s">
        <v>112</v>
      </c>
      <c r="F116" s="3">
        <v>5</v>
      </c>
      <c r="G116" s="17"/>
      <c r="H116" s="17"/>
      <c r="I116" s="17"/>
      <c r="J116" s="17"/>
      <c r="K116" s="16"/>
      <c r="L116" s="16"/>
      <c r="M116" s="16"/>
      <c r="N116" s="11"/>
      <c r="O116" s="16"/>
      <c r="P116" s="16"/>
      <c r="Q116" s="16"/>
      <c r="R116" s="11"/>
      <c r="S116" s="10"/>
      <c r="T116" s="10"/>
    </row>
    <row r="117" spans="1:20" s="14" customFormat="1" ht="15" x14ac:dyDescent="0.35">
      <c r="A117" s="38" t="s">
        <v>25</v>
      </c>
      <c r="B117" s="38" t="s">
        <v>79</v>
      </c>
      <c r="C117" s="38" t="s">
        <v>99</v>
      </c>
      <c r="D117" s="38">
        <v>3</v>
      </c>
      <c r="E117" s="19" t="s">
        <v>112</v>
      </c>
      <c r="F117" s="3">
        <v>6</v>
      </c>
      <c r="G117" s="58">
        <v>6.62</v>
      </c>
      <c r="H117" s="58">
        <v>6.66</v>
      </c>
      <c r="I117" s="58">
        <v>6.69</v>
      </c>
      <c r="J117" s="17"/>
      <c r="K117" s="16"/>
      <c r="L117" s="16"/>
      <c r="M117" s="16"/>
      <c r="N117" s="11"/>
      <c r="O117" s="16">
        <f>AVERAGE(G117:N117)</f>
        <v>6.6566666666666672</v>
      </c>
      <c r="P117" s="16">
        <f>_xlfn.STDEV.S(G117:N117)</f>
        <v>3.5118845842842597E-2</v>
      </c>
      <c r="Q117" s="16">
        <f>P117/SQRT(COUNT(G117:N117))</f>
        <v>2.0275875100994146E-2</v>
      </c>
      <c r="R117" s="11">
        <f>Q117*4.303</f>
        <v>8.7247090559577814E-2</v>
      </c>
      <c r="S117" s="10"/>
      <c r="T117" s="10"/>
    </row>
    <row r="118" spans="1:20" s="14" customFormat="1" ht="15" x14ac:dyDescent="0.35">
      <c r="A118" s="38" t="s">
        <v>26</v>
      </c>
      <c r="B118" s="38" t="s">
        <v>79</v>
      </c>
      <c r="C118" s="38" t="s">
        <v>99</v>
      </c>
      <c r="D118" s="38">
        <v>3</v>
      </c>
      <c r="E118" s="19" t="s">
        <v>113</v>
      </c>
      <c r="F118" s="3">
        <v>0</v>
      </c>
      <c r="G118" s="58">
        <v>7.05</v>
      </c>
      <c r="H118" s="58">
        <v>7.05</v>
      </c>
      <c r="I118" s="58">
        <v>7.05</v>
      </c>
      <c r="J118" s="16"/>
      <c r="K118" s="16"/>
      <c r="L118" s="16"/>
      <c r="M118" s="16"/>
      <c r="N118" s="11"/>
      <c r="O118" s="16">
        <f>AVERAGE(G118:N118)</f>
        <v>7.05</v>
      </c>
      <c r="P118" s="16">
        <f>_xlfn.STDEV.S(G118:N118)</f>
        <v>0</v>
      </c>
      <c r="Q118" s="16">
        <f>P118/SQRT(COUNT(G118:N118))</f>
        <v>0</v>
      </c>
      <c r="R118" s="11">
        <f>Q118*4.303</f>
        <v>0</v>
      </c>
      <c r="S118" s="10"/>
      <c r="T118" s="10"/>
    </row>
    <row r="119" spans="1:20" s="14" customFormat="1" ht="15" x14ac:dyDescent="0.35">
      <c r="A119" s="38" t="s">
        <v>26</v>
      </c>
      <c r="B119" s="38" t="s">
        <v>79</v>
      </c>
      <c r="C119" s="38" t="s">
        <v>99</v>
      </c>
      <c r="D119" s="38">
        <v>3</v>
      </c>
      <c r="E119" s="19" t="s">
        <v>113</v>
      </c>
      <c r="F119" s="3">
        <v>1</v>
      </c>
      <c r="G119" s="58">
        <v>8.06</v>
      </c>
      <c r="H119" s="58">
        <v>8.1</v>
      </c>
      <c r="I119" s="58">
        <v>8.16</v>
      </c>
      <c r="J119" s="16"/>
      <c r="K119" s="16"/>
      <c r="L119" s="16"/>
      <c r="M119" s="16"/>
      <c r="N119" s="11"/>
      <c r="O119" s="16">
        <f>AVERAGE(G119:N119)</f>
        <v>8.1066666666666674</v>
      </c>
      <c r="P119" s="16">
        <f>_xlfn.STDEV.S(G119:N119)</f>
        <v>5.0332229568471533E-2</v>
      </c>
      <c r="Q119" s="16">
        <f>P119/SQRT(COUNT(G119:N119))</f>
        <v>2.9059326290271081E-2</v>
      </c>
      <c r="R119" s="11">
        <f>Q119*4.303</f>
        <v>0.12504228102703646</v>
      </c>
      <c r="S119" s="10"/>
      <c r="T119" s="10"/>
    </row>
    <row r="120" spans="1:20" s="14" customFormat="1" ht="15" x14ac:dyDescent="0.35">
      <c r="A120" s="38" t="s">
        <v>26</v>
      </c>
      <c r="B120" s="38" t="s">
        <v>79</v>
      </c>
      <c r="C120" s="38" t="s">
        <v>99</v>
      </c>
      <c r="D120" s="38">
        <v>3</v>
      </c>
      <c r="E120" s="19" t="s">
        <v>113</v>
      </c>
      <c r="F120" s="3">
        <v>2</v>
      </c>
      <c r="G120" s="58">
        <v>8.1999999999999993</v>
      </c>
      <c r="H120" s="58">
        <v>8.18</v>
      </c>
      <c r="I120" s="58">
        <v>8.18</v>
      </c>
      <c r="J120" s="16"/>
      <c r="K120" s="16"/>
      <c r="L120" s="16"/>
      <c r="M120" s="16"/>
      <c r="N120" s="11"/>
      <c r="O120" s="16">
        <f>AVERAGE(G120:N120)</f>
        <v>8.1866666666666656</v>
      </c>
      <c r="P120" s="16">
        <f>_xlfn.STDEV.S(G120:N120)</f>
        <v>1.154700538379227E-2</v>
      </c>
      <c r="Q120" s="16">
        <f>P120/SQRT(COUNT(G120:N120))</f>
        <v>6.6666666666665248E-3</v>
      </c>
      <c r="R120" s="11">
        <f>Q120*4.303</f>
        <v>2.8686666666666055E-2</v>
      </c>
      <c r="S120" s="10"/>
      <c r="T120" s="10"/>
    </row>
    <row r="121" spans="1:20" s="14" customFormat="1" ht="15" x14ac:dyDescent="0.35">
      <c r="A121" s="38" t="s">
        <v>26</v>
      </c>
      <c r="B121" s="38" t="s">
        <v>79</v>
      </c>
      <c r="C121" s="38" t="s">
        <v>99</v>
      </c>
      <c r="D121" s="38">
        <v>3</v>
      </c>
      <c r="E121" s="19" t="s">
        <v>113</v>
      </c>
      <c r="F121" s="3">
        <v>3</v>
      </c>
      <c r="G121" s="58">
        <v>8.19</v>
      </c>
      <c r="H121" s="58">
        <v>8.2200000000000006</v>
      </c>
      <c r="I121" s="58">
        <v>8.23</v>
      </c>
      <c r="J121" s="16"/>
      <c r="K121" s="16"/>
      <c r="L121" s="16"/>
      <c r="M121" s="16"/>
      <c r="N121" s="11"/>
      <c r="O121" s="16">
        <f>AVERAGE(G121:N121)</f>
        <v>8.2133333333333329</v>
      </c>
      <c r="P121" s="16">
        <f>_xlfn.STDEV.S(G121:N121)</f>
        <v>2.0816659994661878E-2</v>
      </c>
      <c r="Q121" s="16">
        <f>P121/SQRT(COUNT(G121:N121))</f>
        <v>1.2018504251546949E-2</v>
      </c>
      <c r="R121" s="11">
        <f>Q121*4.303</f>
        <v>5.1715623794406522E-2</v>
      </c>
      <c r="S121" s="10"/>
      <c r="T121" s="10"/>
    </row>
    <row r="122" spans="1:20" s="14" customFormat="1" ht="15" x14ac:dyDescent="0.35">
      <c r="A122" s="38" t="s">
        <v>26</v>
      </c>
      <c r="B122" s="38" t="s">
        <v>79</v>
      </c>
      <c r="C122" s="38" t="s">
        <v>99</v>
      </c>
      <c r="D122" s="38">
        <v>3</v>
      </c>
      <c r="E122" s="19" t="s">
        <v>113</v>
      </c>
      <c r="F122" s="3">
        <v>4</v>
      </c>
      <c r="G122" s="17"/>
      <c r="H122" s="17"/>
      <c r="I122" s="17"/>
      <c r="J122" s="16"/>
      <c r="K122" s="16"/>
      <c r="L122" s="16"/>
      <c r="M122" s="16"/>
      <c r="N122" s="11"/>
      <c r="O122" s="16"/>
      <c r="P122" s="16"/>
      <c r="Q122" s="16"/>
      <c r="R122" s="11"/>
      <c r="S122" s="10"/>
      <c r="T122" s="10"/>
    </row>
    <row r="123" spans="1:20" s="14" customFormat="1" ht="15" x14ac:dyDescent="0.35">
      <c r="A123" s="38" t="s">
        <v>27</v>
      </c>
      <c r="B123" s="38" t="s">
        <v>79</v>
      </c>
      <c r="C123" s="38" t="s">
        <v>99</v>
      </c>
      <c r="D123" s="38">
        <v>3</v>
      </c>
      <c r="E123" s="19" t="s">
        <v>115</v>
      </c>
      <c r="F123" s="3">
        <v>0</v>
      </c>
      <c r="G123" s="58">
        <v>7.3</v>
      </c>
      <c r="H123" s="58">
        <v>7.3</v>
      </c>
      <c r="I123" s="58">
        <v>7.3</v>
      </c>
      <c r="J123" s="16"/>
      <c r="K123" s="16"/>
      <c r="L123" s="16"/>
      <c r="M123" s="16"/>
      <c r="N123" s="11"/>
      <c r="O123" s="16">
        <f>AVERAGE(G123:N123)</f>
        <v>7.3</v>
      </c>
      <c r="P123" s="16">
        <f>_xlfn.STDEV.S(G123:N123)</f>
        <v>0</v>
      </c>
      <c r="Q123" s="16">
        <f>P123/SQRT(COUNT(G123:N123))</f>
        <v>0</v>
      </c>
      <c r="R123" s="11">
        <f t="shared" ref="R123:R134" si="7">Q123*4.303</f>
        <v>0</v>
      </c>
      <c r="S123" s="10"/>
      <c r="T123" s="10"/>
    </row>
    <row r="124" spans="1:20" ht="15" x14ac:dyDescent="0.35">
      <c r="A124" s="38" t="s">
        <v>27</v>
      </c>
      <c r="B124" s="38" t="s">
        <v>79</v>
      </c>
      <c r="C124" s="38" t="s">
        <v>99</v>
      </c>
      <c r="D124" s="38">
        <v>3</v>
      </c>
      <c r="E124" s="19" t="s">
        <v>115</v>
      </c>
      <c r="F124" s="3">
        <v>1</v>
      </c>
      <c r="G124" s="58">
        <v>7.3</v>
      </c>
      <c r="H124" s="58">
        <v>7.3</v>
      </c>
      <c r="I124" s="58">
        <v>7.3</v>
      </c>
      <c r="J124" s="16"/>
      <c r="K124" s="16"/>
      <c r="L124" s="16"/>
      <c r="M124" s="16"/>
      <c r="N124" s="11"/>
      <c r="O124" s="16">
        <f>AVERAGE(G124:N124)</f>
        <v>7.3</v>
      </c>
      <c r="P124" s="16">
        <f>_xlfn.STDEV.S(G124:N124)</f>
        <v>0</v>
      </c>
      <c r="Q124" s="16">
        <f>P124/SQRT(COUNT(G124:N124))</f>
        <v>0</v>
      </c>
      <c r="R124" s="11">
        <f t="shared" si="7"/>
        <v>0</v>
      </c>
    </row>
    <row r="125" spans="1:20" ht="15" x14ac:dyDescent="0.35">
      <c r="A125" s="38" t="s">
        <v>27</v>
      </c>
      <c r="B125" s="38" t="s">
        <v>79</v>
      </c>
      <c r="C125" s="38" t="s">
        <v>99</v>
      </c>
      <c r="D125" s="38">
        <v>3</v>
      </c>
      <c r="E125" s="19" t="s">
        <v>115</v>
      </c>
      <c r="F125" s="3">
        <v>2</v>
      </c>
      <c r="G125" s="17"/>
      <c r="H125" s="17"/>
      <c r="I125" s="17"/>
      <c r="J125" s="16"/>
      <c r="K125" s="16"/>
      <c r="L125" s="16"/>
      <c r="M125" s="16"/>
      <c r="N125" s="11"/>
      <c r="O125" s="16"/>
      <c r="P125" s="16"/>
      <c r="Q125" s="16"/>
      <c r="R125" s="11">
        <f t="shared" si="7"/>
        <v>0</v>
      </c>
    </row>
    <row r="126" spans="1:20" s="14" customFormat="1" ht="15" x14ac:dyDescent="0.35">
      <c r="A126" s="38" t="s">
        <v>27</v>
      </c>
      <c r="B126" s="38" t="s">
        <v>79</v>
      </c>
      <c r="C126" s="38" t="s">
        <v>99</v>
      </c>
      <c r="D126" s="38">
        <v>3</v>
      </c>
      <c r="E126" s="19" t="s">
        <v>115</v>
      </c>
      <c r="F126" s="3">
        <v>3</v>
      </c>
      <c r="G126" s="58">
        <v>7.4</v>
      </c>
      <c r="H126" s="58">
        <v>7.3</v>
      </c>
      <c r="I126" s="58">
        <v>7.4</v>
      </c>
      <c r="J126" s="16"/>
      <c r="K126" s="16"/>
      <c r="L126" s="16"/>
      <c r="M126" s="16"/>
      <c r="N126" s="11"/>
      <c r="O126" s="16">
        <f>AVERAGE(G126:N126)</f>
        <v>7.3666666666666671</v>
      </c>
      <c r="P126" s="16">
        <f>_xlfn.STDEV.S(G126:N126)</f>
        <v>5.7735026918962887E-2</v>
      </c>
      <c r="Q126" s="16">
        <f>P126/SQRT(COUNT(G126:N126))</f>
        <v>3.3333333333333513E-2</v>
      </c>
      <c r="R126" s="11">
        <f t="shared" si="7"/>
        <v>0.14343333333333411</v>
      </c>
      <c r="S126" s="10"/>
      <c r="T126" s="10"/>
    </row>
    <row r="127" spans="1:20" s="14" customFormat="1" ht="15" x14ac:dyDescent="0.35">
      <c r="A127" s="38" t="s">
        <v>27</v>
      </c>
      <c r="B127" s="38" t="s">
        <v>79</v>
      </c>
      <c r="C127" s="38" t="s">
        <v>99</v>
      </c>
      <c r="D127" s="38">
        <v>3</v>
      </c>
      <c r="E127" s="19" t="s">
        <v>115</v>
      </c>
      <c r="F127" s="3">
        <v>4</v>
      </c>
      <c r="G127" s="16"/>
      <c r="H127" s="16"/>
      <c r="I127" s="16"/>
      <c r="J127" s="16"/>
      <c r="K127" s="16"/>
      <c r="L127" s="16"/>
      <c r="M127" s="16"/>
      <c r="N127" s="11"/>
      <c r="O127" s="16"/>
      <c r="P127" s="16"/>
      <c r="Q127" s="16"/>
      <c r="R127" s="11">
        <f t="shared" si="7"/>
        <v>0</v>
      </c>
      <c r="S127" s="10"/>
      <c r="T127" s="10"/>
    </row>
    <row r="128" spans="1:20" s="14" customFormat="1" ht="15" x14ac:dyDescent="0.35">
      <c r="A128" s="38" t="s">
        <v>27</v>
      </c>
      <c r="B128" s="38" t="s">
        <v>79</v>
      </c>
      <c r="C128" s="38" t="s">
        <v>99</v>
      </c>
      <c r="D128" s="38">
        <v>3</v>
      </c>
      <c r="E128" s="19" t="s">
        <v>115</v>
      </c>
      <c r="F128" s="3">
        <v>5</v>
      </c>
      <c r="G128" s="58">
        <v>7.9</v>
      </c>
      <c r="H128" s="58">
        <v>7.9</v>
      </c>
      <c r="I128" s="58">
        <v>7.9</v>
      </c>
      <c r="J128" s="16"/>
      <c r="K128" s="16"/>
      <c r="L128" s="16"/>
      <c r="M128" s="16"/>
      <c r="N128" s="11"/>
      <c r="O128" s="16">
        <f t="shared" ref="O128:O134" si="8">AVERAGE(G128:N128)</f>
        <v>7.9000000000000012</v>
      </c>
      <c r="P128" s="16">
        <f t="shared" ref="P128:P134" si="9">_xlfn.STDEV.S(G128:N128)</f>
        <v>1.0877919644084146E-15</v>
      </c>
      <c r="Q128" s="16">
        <f t="shared" ref="Q128:Q134" si="10">P128/SQRT(COUNT(G128:N128))</f>
        <v>6.2803698347350997E-16</v>
      </c>
      <c r="R128" s="11">
        <f t="shared" si="7"/>
        <v>2.7024431398865133E-15</v>
      </c>
      <c r="S128" s="10"/>
      <c r="T128" s="10"/>
    </row>
    <row r="129" spans="1:20" x14ac:dyDescent="0.3">
      <c r="A129" s="38" t="s">
        <v>28</v>
      </c>
      <c r="B129" s="38" t="s">
        <v>79</v>
      </c>
      <c r="C129" s="38" t="s">
        <v>99</v>
      </c>
      <c r="D129" s="38">
        <v>3</v>
      </c>
      <c r="E129" s="19" t="s">
        <v>116</v>
      </c>
      <c r="F129" s="3">
        <v>0</v>
      </c>
      <c r="G129" s="58">
        <v>6.05</v>
      </c>
      <c r="H129" s="58">
        <v>6.05</v>
      </c>
      <c r="I129" s="58">
        <v>6.05</v>
      </c>
      <c r="J129" s="17"/>
      <c r="K129" s="16"/>
      <c r="L129" s="16"/>
      <c r="M129" s="16"/>
      <c r="N129" s="11"/>
      <c r="O129" s="16">
        <f t="shared" si="8"/>
        <v>6.05</v>
      </c>
      <c r="P129" s="16">
        <f t="shared" si="9"/>
        <v>0</v>
      </c>
      <c r="Q129" s="16">
        <f t="shared" si="10"/>
        <v>0</v>
      </c>
      <c r="R129" s="11">
        <f t="shared" si="7"/>
        <v>0</v>
      </c>
    </row>
    <row r="130" spans="1:20" s="41" customFormat="1" x14ac:dyDescent="0.3">
      <c r="A130" s="40" t="s">
        <v>28</v>
      </c>
      <c r="B130" s="38" t="s">
        <v>79</v>
      </c>
      <c r="C130" s="38" t="s">
        <v>99</v>
      </c>
      <c r="D130" s="38">
        <v>3</v>
      </c>
      <c r="E130" s="19" t="s">
        <v>116</v>
      </c>
      <c r="F130" s="3">
        <v>1</v>
      </c>
      <c r="G130" s="59">
        <v>6.06</v>
      </c>
      <c r="H130" s="59">
        <v>6.03</v>
      </c>
      <c r="I130" s="59">
        <v>6.02</v>
      </c>
      <c r="J130" s="17"/>
      <c r="K130" s="60"/>
      <c r="L130" s="60"/>
      <c r="M130" s="60"/>
      <c r="N130" s="11"/>
      <c r="O130" s="16">
        <f t="shared" si="8"/>
        <v>6.0366666666666662</v>
      </c>
      <c r="P130" s="16">
        <f t="shared" si="9"/>
        <v>2.081665999466124E-2</v>
      </c>
      <c r="Q130" s="16">
        <f t="shared" si="10"/>
        <v>1.2018504251546581E-2</v>
      </c>
      <c r="R130" s="11">
        <f t="shared" si="7"/>
        <v>5.171562379440494E-2</v>
      </c>
    </row>
    <row r="131" spans="1:20" x14ac:dyDescent="0.3">
      <c r="A131" s="38" t="s">
        <v>28</v>
      </c>
      <c r="B131" s="38" t="s">
        <v>79</v>
      </c>
      <c r="C131" s="38" t="s">
        <v>99</v>
      </c>
      <c r="D131" s="38">
        <v>3</v>
      </c>
      <c r="E131" s="19" t="s">
        <v>116</v>
      </c>
      <c r="F131" s="3">
        <v>2</v>
      </c>
      <c r="G131" s="58">
        <v>6.54</v>
      </c>
      <c r="H131" s="58">
        <v>6.7</v>
      </c>
      <c r="I131" s="58">
        <v>6.45</v>
      </c>
      <c r="J131" s="17"/>
      <c r="K131" s="16"/>
      <c r="L131" s="17"/>
      <c r="M131" s="17"/>
      <c r="N131" s="11"/>
      <c r="O131" s="16">
        <f t="shared" si="8"/>
        <v>6.5633333333333335</v>
      </c>
      <c r="P131" s="16">
        <f t="shared" si="9"/>
        <v>0.12662279942148388</v>
      </c>
      <c r="Q131" s="16">
        <f t="shared" si="10"/>
        <v>7.310570733153772E-2</v>
      </c>
      <c r="R131" s="11">
        <f t="shared" si="7"/>
        <v>0.31457385864760679</v>
      </c>
      <c r="S131" s="14"/>
      <c r="T131" s="14"/>
    </row>
    <row r="132" spans="1:20" x14ac:dyDescent="0.3">
      <c r="A132" s="38" t="s">
        <v>28</v>
      </c>
      <c r="B132" s="38" t="s">
        <v>79</v>
      </c>
      <c r="C132" s="38" t="s">
        <v>99</v>
      </c>
      <c r="D132" s="38">
        <v>3</v>
      </c>
      <c r="E132" s="19" t="s">
        <v>116</v>
      </c>
      <c r="F132" s="3">
        <v>3</v>
      </c>
      <c r="G132" s="58">
        <v>6.25</v>
      </c>
      <c r="H132" s="58">
        <v>6.17</v>
      </c>
      <c r="I132" s="58">
        <v>6.14</v>
      </c>
      <c r="J132" s="17"/>
      <c r="K132" s="16"/>
      <c r="L132" s="16"/>
      <c r="M132" s="16"/>
      <c r="N132" s="11"/>
      <c r="O132" s="16">
        <f t="shared" si="8"/>
        <v>6.1866666666666665</v>
      </c>
      <c r="P132" s="16">
        <f t="shared" si="9"/>
        <v>5.6862407030773408E-2</v>
      </c>
      <c r="Q132" s="16">
        <f t="shared" si="10"/>
        <v>3.2829526005987097E-2</v>
      </c>
      <c r="R132" s="11">
        <f t="shared" si="7"/>
        <v>0.14126545040376248</v>
      </c>
    </row>
    <row r="133" spans="1:20" s="14" customFormat="1" x14ac:dyDescent="0.3">
      <c r="A133" s="38" t="s">
        <v>28</v>
      </c>
      <c r="B133" s="38" t="s">
        <v>79</v>
      </c>
      <c r="C133" s="38" t="s">
        <v>99</v>
      </c>
      <c r="D133" s="38">
        <v>3</v>
      </c>
      <c r="E133" s="19" t="s">
        <v>116</v>
      </c>
      <c r="F133" s="3">
        <v>4</v>
      </c>
      <c r="G133" s="58">
        <v>6.37</v>
      </c>
      <c r="H133" s="58">
        <v>6.38</v>
      </c>
      <c r="I133" s="58">
        <v>6.27</v>
      </c>
      <c r="J133" s="17"/>
      <c r="K133" s="16"/>
      <c r="L133" s="16"/>
      <c r="M133" s="16"/>
      <c r="N133" s="11"/>
      <c r="O133" s="16">
        <f t="shared" si="8"/>
        <v>6.34</v>
      </c>
      <c r="P133" s="16">
        <f t="shared" si="9"/>
        <v>6.0827625302982434E-2</v>
      </c>
      <c r="Q133" s="16">
        <f t="shared" si="10"/>
        <v>3.5118845842842604E-2</v>
      </c>
      <c r="R133" s="11">
        <f t="shared" si="7"/>
        <v>0.15111639366175172</v>
      </c>
      <c r="S133" s="10"/>
      <c r="T133" s="10"/>
    </row>
    <row r="134" spans="1:20" s="14" customFormat="1" x14ac:dyDescent="0.3">
      <c r="A134" s="38" t="s">
        <v>29</v>
      </c>
      <c r="B134" s="38" t="s">
        <v>79</v>
      </c>
      <c r="C134" s="38" t="s">
        <v>99</v>
      </c>
      <c r="D134" s="38">
        <v>3</v>
      </c>
      <c r="E134" s="19" t="s">
        <v>122</v>
      </c>
      <c r="F134" s="3">
        <v>0</v>
      </c>
      <c r="G134" s="58">
        <v>7.1</v>
      </c>
      <c r="H134" s="58">
        <v>7.1</v>
      </c>
      <c r="I134" s="58">
        <v>7.1</v>
      </c>
      <c r="J134" s="17"/>
      <c r="K134" s="17"/>
      <c r="L134" s="17"/>
      <c r="M134" s="17"/>
      <c r="N134" s="11"/>
      <c r="O134" s="16">
        <f t="shared" si="8"/>
        <v>7.0999999999999988</v>
      </c>
      <c r="P134" s="16">
        <f t="shared" si="9"/>
        <v>1.0877919644084146E-15</v>
      </c>
      <c r="Q134" s="16">
        <f t="shared" si="10"/>
        <v>6.2803698347350997E-16</v>
      </c>
      <c r="R134" s="11">
        <f t="shared" si="7"/>
        <v>2.7024431398865133E-15</v>
      </c>
      <c r="S134" s="10"/>
      <c r="T134" s="10"/>
    </row>
    <row r="135" spans="1:20" s="14" customFormat="1" x14ac:dyDescent="0.3">
      <c r="A135" s="38" t="s">
        <v>29</v>
      </c>
      <c r="B135" s="38" t="s">
        <v>79</v>
      </c>
      <c r="C135" s="38" t="s">
        <v>99</v>
      </c>
      <c r="D135" s="38">
        <v>3</v>
      </c>
      <c r="E135" s="19" t="s">
        <v>122</v>
      </c>
      <c r="F135" s="3">
        <v>1</v>
      </c>
      <c r="G135" s="16"/>
      <c r="H135" s="16"/>
      <c r="I135" s="16"/>
      <c r="J135" s="17"/>
      <c r="K135" s="17"/>
      <c r="L135" s="17"/>
      <c r="M135" s="17"/>
      <c r="N135" s="11"/>
      <c r="O135" s="16"/>
      <c r="P135" s="16"/>
      <c r="Q135" s="16"/>
      <c r="R135" s="11"/>
      <c r="S135" s="10"/>
      <c r="T135" s="10"/>
    </row>
    <row r="136" spans="1:20" s="14" customFormat="1" x14ac:dyDescent="0.3">
      <c r="A136" s="38" t="s">
        <v>29</v>
      </c>
      <c r="B136" s="38" t="s">
        <v>79</v>
      </c>
      <c r="C136" s="38" t="s">
        <v>99</v>
      </c>
      <c r="D136" s="38">
        <v>3</v>
      </c>
      <c r="E136" s="19" t="s">
        <v>122</v>
      </c>
      <c r="F136" s="3">
        <v>2</v>
      </c>
      <c r="G136" s="17"/>
      <c r="H136" s="17"/>
      <c r="I136" s="17"/>
      <c r="J136" s="17"/>
      <c r="K136" s="17"/>
      <c r="L136" s="17"/>
      <c r="M136" s="17"/>
      <c r="N136" s="11"/>
      <c r="O136" s="16"/>
      <c r="P136" s="16"/>
      <c r="Q136" s="16"/>
      <c r="R136" s="11"/>
      <c r="S136" s="10"/>
      <c r="T136" s="10"/>
    </row>
    <row r="137" spans="1:20" s="14" customFormat="1" x14ac:dyDescent="0.3">
      <c r="A137" s="38" t="s">
        <v>29</v>
      </c>
      <c r="B137" s="38" t="s">
        <v>79</v>
      </c>
      <c r="C137" s="38" t="s">
        <v>99</v>
      </c>
      <c r="D137" s="38">
        <v>3</v>
      </c>
      <c r="E137" s="19" t="s">
        <v>122</v>
      </c>
      <c r="F137" s="3">
        <v>3</v>
      </c>
      <c r="G137" s="58">
        <v>7.2</v>
      </c>
      <c r="H137" s="58">
        <v>7.27</v>
      </c>
      <c r="I137" s="58">
        <v>7.26</v>
      </c>
      <c r="J137" s="17"/>
      <c r="K137" s="17"/>
      <c r="L137" s="17"/>
      <c r="M137" s="17"/>
      <c r="N137" s="11"/>
      <c r="O137" s="16">
        <f>AVERAGE(G137:N137)</f>
        <v>7.2433333333333323</v>
      </c>
      <c r="P137" s="16">
        <f>_xlfn.STDEV.S(G137:N137)</f>
        <v>3.7859388972001529E-2</v>
      </c>
      <c r="Q137" s="16">
        <f>P137/SQRT(COUNT(G137:N137))</f>
        <v>2.1858128414339834E-2</v>
      </c>
      <c r="R137" s="11">
        <f>Q137*4.303</f>
        <v>9.4055526566904302E-2</v>
      </c>
      <c r="S137" s="10"/>
      <c r="T137" s="10"/>
    </row>
    <row r="138" spans="1:20" s="14" customFormat="1" x14ac:dyDescent="0.3">
      <c r="A138" s="38" t="s">
        <v>29</v>
      </c>
      <c r="B138" s="38" t="s">
        <v>79</v>
      </c>
      <c r="C138" s="38" t="s">
        <v>99</v>
      </c>
      <c r="D138" s="38">
        <v>3</v>
      </c>
      <c r="E138" s="19" t="s">
        <v>122</v>
      </c>
      <c r="F138" s="3">
        <v>4</v>
      </c>
      <c r="G138" s="17"/>
      <c r="H138" s="17"/>
      <c r="I138" s="17"/>
      <c r="J138" s="17"/>
      <c r="K138" s="17"/>
      <c r="L138" s="17"/>
      <c r="M138" s="17"/>
      <c r="N138" s="11"/>
      <c r="O138" s="16"/>
      <c r="P138" s="16"/>
      <c r="Q138" s="16"/>
      <c r="R138" s="11"/>
      <c r="S138" s="10"/>
      <c r="T138" s="10"/>
    </row>
    <row r="139" spans="1:20" s="14" customFormat="1" x14ac:dyDescent="0.3">
      <c r="A139" s="38" t="s">
        <v>29</v>
      </c>
      <c r="B139" s="38" t="s">
        <v>79</v>
      </c>
      <c r="C139" s="38" t="s">
        <v>99</v>
      </c>
      <c r="D139" s="38">
        <v>3</v>
      </c>
      <c r="E139" s="19" t="s">
        <v>122</v>
      </c>
      <c r="F139" s="3">
        <v>5</v>
      </c>
      <c r="G139" s="58">
        <v>7.18</v>
      </c>
      <c r="H139" s="58">
        <v>7.18</v>
      </c>
      <c r="I139" s="58">
        <v>7.23</v>
      </c>
      <c r="J139" s="17"/>
      <c r="K139" s="17"/>
      <c r="L139" s="17"/>
      <c r="M139" s="17"/>
      <c r="N139" s="11"/>
      <c r="O139" s="16">
        <f>AVERAGE(G139:N139)</f>
        <v>7.1966666666666663</v>
      </c>
      <c r="P139" s="16">
        <f>_xlfn.STDEV.S(G139:N139)</f>
        <v>2.88675134594817E-2</v>
      </c>
      <c r="Q139" s="16">
        <f>P139/SQRT(COUNT(G139:N139))</f>
        <v>1.6666666666666906E-2</v>
      </c>
      <c r="R139" s="11">
        <f>Q139*4.303</f>
        <v>7.1716666666667692E-2</v>
      </c>
      <c r="S139" s="10"/>
      <c r="T139" s="10"/>
    </row>
    <row r="140" spans="1:20" s="14" customFormat="1" x14ac:dyDescent="0.3">
      <c r="A140" s="38" t="s">
        <v>29</v>
      </c>
      <c r="B140" s="38" t="s">
        <v>79</v>
      </c>
      <c r="C140" s="38" t="s">
        <v>99</v>
      </c>
      <c r="D140" s="38">
        <v>3</v>
      </c>
      <c r="E140" s="19" t="s">
        <v>122</v>
      </c>
      <c r="F140" s="3">
        <v>6</v>
      </c>
      <c r="G140" s="17"/>
      <c r="H140" s="17"/>
      <c r="I140" s="17"/>
      <c r="J140" s="17"/>
      <c r="K140" s="17"/>
      <c r="L140" s="17"/>
      <c r="M140" s="17"/>
      <c r="N140" s="11"/>
      <c r="O140" s="16"/>
      <c r="P140" s="16"/>
      <c r="Q140" s="16"/>
      <c r="R140" s="11"/>
      <c r="S140" s="10"/>
      <c r="T140" s="10"/>
    </row>
    <row r="141" spans="1:20" x14ac:dyDescent="0.3">
      <c r="A141" s="38" t="s">
        <v>29</v>
      </c>
      <c r="B141" s="38" t="s">
        <v>79</v>
      </c>
      <c r="C141" s="38" t="s">
        <v>99</v>
      </c>
      <c r="D141" s="38">
        <v>1</v>
      </c>
      <c r="E141" s="19" t="s">
        <v>122</v>
      </c>
      <c r="F141" s="3">
        <v>7</v>
      </c>
      <c r="G141" s="58">
        <v>7.74</v>
      </c>
      <c r="H141" s="58">
        <v>7.65</v>
      </c>
      <c r="I141" s="58">
        <v>7.71</v>
      </c>
      <c r="J141" s="17"/>
      <c r="K141" s="17"/>
      <c r="L141" s="17"/>
      <c r="M141" s="17"/>
      <c r="N141" s="11"/>
      <c r="O141" s="16">
        <f>AVERAGE(G141:N141)</f>
        <v>7.7</v>
      </c>
      <c r="P141" s="16">
        <f>_xlfn.STDEV.S(G141:N141)</f>
        <v>4.5825756949558302E-2</v>
      </c>
      <c r="Q141" s="16">
        <f>P141/SQRT(COUNT(G141:N141))</f>
        <v>2.6457513110645852E-2</v>
      </c>
      <c r="R141" s="11">
        <f>Q141*4.303</f>
        <v>0.11384667891510911</v>
      </c>
    </row>
    <row r="142" spans="1:20" x14ac:dyDescent="0.3">
      <c r="A142" s="38" t="s">
        <v>12</v>
      </c>
      <c r="B142" s="38" t="s">
        <v>79</v>
      </c>
      <c r="C142" s="38" t="s">
        <v>99</v>
      </c>
      <c r="D142" s="38">
        <v>3</v>
      </c>
      <c r="E142" s="61" t="s">
        <v>125</v>
      </c>
      <c r="F142" s="3">
        <v>0</v>
      </c>
      <c r="G142" s="58">
        <v>7.11</v>
      </c>
      <c r="H142" s="58">
        <v>7.11</v>
      </c>
      <c r="I142" s="58">
        <v>7.11</v>
      </c>
      <c r="J142" s="17"/>
      <c r="K142" s="17"/>
      <c r="L142" s="17"/>
      <c r="M142" s="17"/>
      <c r="N142" s="11"/>
      <c r="O142" s="16">
        <f>AVERAGE(G142:N142)</f>
        <v>7.11</v>
      </c>
      <c r="P142" s="16">
        <f>_xlfn.STDEV.S(G142:N142)</f>
        <v>0</v>
      </c>
      <c r="Q142" s="16">
        <f>P142/SQRT(COUNT(G142:N142))</f>
        <v>0</v>
      </c>
      <c r="R142" s="11">
        <f>Q142*4.303</f>
        <v>0</v>
      </c>
    </row>
    <row r="143" spans="1:20" x14ac:dyDescent="0.3">
      <c r="A143" s="38" t="s">
        <v>12</v>
      </c>
      <c r="B143" s="38" t="s">
        <v>79</v>
      </c>
      <c r="C143" s="38" t="s">
        <v>99</v>
      </c>
      <c r="D143" s="38">
        <v>3</v>
      </c>
      <c r="E143" s="61" t="s">
        <v>125</v>
      </c>
      <c r="F143" s="3">
        <v>1</v>
      </c>
      <c r="G143" s="16"/>
      <c r="H143" s="16"/>
      <c r="I143" s="16"/>
      <c r="J143" s="17"/>
      <c r="K143" s="17"/>
      <c r="L143" s="17"/>
      <c r="M143" s="17"/>
      <c r="N143" s="11"/>
      <c r="O143" s="16"/>
      <c r="P143" s="16"/>
      <c r="Q143" s="16"/>
      <c r="R143" s="11"/>
    </row>
    <row r="144" spans="1:20" s="14" customFormat="1" x14ac:dyDescent="0.3">
      <c r="A144" s="38" t="s">
        <v>12</v>
      </c>
      <c r="B144" s="38" t="s">
        <v>79</v>
      </c>
      <c r="C144" s="38" t="s">
        <v>99</v>
      </c>
      <c r="D144" s="38">
        <v>3</v>
      </c>
      <c r="E144" s="61" t="s">
        <v>125</v>
      </c>
      <c r="F144" s="3">
        <v>2</v>
      </c>
      <c r="G144" s="17"/>
      <c r="H144" s="17"/>
      <c r="I144" s="17"/>
      <c r="J144" s="17"/>
      <c r="K144" s="17"/>
      <c r="L144" s="17"/>
      <c r="M144" s="17"/>
      <c r="N144" s="11"/>
      <c r="O144" s="16"/>
      <c r="P144" s="16"/>
      <c r="Q144" s="16"/>
      <c r="R144" s="11"/>
    </row>
    <row r="145" spans="1:20" s="14" customFormat="1" x14ac:dyDescent="0.3">
      <c r="A145" s="38" t="s">
        <v>12</v>
      </c>
      <c r="B145" s="38" t="s">
        <v>79</v>
      </c>
      <c r="C145" s="38" t="s">
        <v>99</v>
      </c>
      <c r="D145" s="38">
        <v>3</v>
      </c>
      <c r="E145" s="61" t="s">
        <v>125</v>
      </c>
      <c r="F145" s="3">
        <v>3</v>
      </c>
      <c r="G145" s="17"/>
      <c r="H145" s="17"/>
      <c r="I145" s="17"/>
      <c r="J145" s="17"/>
      <c r="K145" s="17"/>
      <c r="L145" s="17"/>
      <c r="M145" s="17"/>
      <c r="N145" s="11"/>
      <c r="O145" s="16"/>
      <c r="P145" s="16"/>
      <c r="Q145" s="16"/>
      <c r="R145" s="11"/>
      <c r="S145" s="10"/>
      <c r="T145" s="10"/>
    </row>
    <row r="146" spans="1:20" s="14" customFormat="1" x14ac:dyDescent="0.3">
      <c r="A146" s="38" t="s">
        <v>12</v>
      </c>
      <c r="B146" s="38" t="s">
        <v>79</v>
      </c>
      <c r="C146" s="38" t="s">
        <v>99</v>
      </c>
      <c r="D146" s="38">
        <v>3</v>
      </c>
      <c r="E146" s="61" t="s">
        <v>125</v>
      </c>
      <c r="F146" s="3">
        <v>4</v>
      </c>
      <c r="G146" s="17"/>
      <c r="H146" s="17"/>
      <c r="I146" s="17"/>
      <c r="J146" s="17"/>
      <c r="K146" s="17"/>
      <c r="L146" s="17"/>
      <c r="M146" s="17"/>
      <c r="N146" s="11"/>
      <c r="O146" s="16"/>
      <c r="P146" s="16"/>
      <c r="Q146" s="16"/>
      <c r="R146" s="11"/>
      <c r="S146" s="10"/>
      <c r="T146" s="10"/>
    </row>
    <row r="147" spans="1:20" s="14" customFormat="1" x14ac:dyDescent="0.3">
      <c r="A147" s="38" t="s">
        <v>12</v>
      </c>
      <c r="B147" s="38" t="s">
        <v>79</v>
      </c>
      <c r="C147" s="38" t="s">
        <v>99</v>
      </c>
      <c r="D147" s="38">
        <v>3</v>
      </c>
      <c r="E147" s="61" t="s">
        <v>125</v>
      </c>
      <c r="F147" s="3">
        <v>5</v>
      </c>
      <c r="G147" s="58">
        <v>7.15</v>
      </c>
      <c r="H147" s="58">
        <v>7.04</v>
      </c>
      <c r="I147" s="58">
        <v>7.01</v>
      </c>
      <c r="J147" s="17"/>
      <c r="K147" s="17"/>
      <c r="L147" s="17"/>
      <c r="M147" s="17"/>
      <c r="N147" s="11"/>
      <c r="O147" s="16">
        <f>AVERAGE(G147:N147)</f>
        <v>7.0666666666666673</v>
      </c>
      <c r="P147" s="16">
        <f>_xlfn.STDEV.S(G147:N147)</f>
        <v>7.3711147958320219E-2</v>
      </c>
      <c r="Q147" s="16">
        <f>P147/SQRT(COUNT(G147:N147))</f>
        <v>4.2557151116012513E-2</v>
      </c>
      <c r="R147" s="11">
        <f>Q147*4.303</f>
        <v>0.18312342125220185</v>
      </c>
      <c r="S147" s="10"/>
      <c r="T147" s="10"/>
    </row>
    <row r="148" spans="1:20" s="14" customFormat="1" ht="15" x14ac:dyDescent="0.35">
      <c r="A148" s="38" t="s">
        <v>30</v>
      </c>
      <c r="B148" s="38" t="s">
        <v>79</v>
      </c>
      <c r="C148" s="38" t="s">
        <v>99</v>
      </c>
      <c r="D148" s="38">
        <v>3</v>
      </c>
      <c r="E148" s="61" t="s">
        <v>123</v>
      </c>
      <c r="F148" s="3">
        <v>0</v>
      </c>
      <c r="G148" s="58">
        <v>7.1</v>
      </c>
      <c r="H148" s="58">
        <v>7.1</v>
      </c>
      <c r="I148" s="58">
        <v>7.1</v>
      </c>
      <c r="J148" s="17"/>
      <c r="K148" s="17"/>
      <c r="L148" s="17"/>
      <c r="M148" s="17"/>
      <c r="N148" s="11"/>
      <c r="O148" s="16">
        <f>AVERAGE(G148:N148)</f>
        <v>7.0999999999999988</v>
      </c>
      <c r="P148" s="16">
        <f>_xlfn.STDEV.S(G148:N148)</f>
        <v>1.0877919644084146E-15</v>
      </c>
      <c r="Q148" s="16">
        <f>P148/SQRT(COUNT(G148:N148))</f>
        <v>6.2803698347350997E-16</v>
      </c>
      <c r="R148" s="11">
        <f>Q148*4.303</f>
        <v>2.7024431398865133E-15</v>
      </c>
    </row>
    <row r="149" spans="1:20" s="14" customFormat="1" ht="15" x14ac:dyDescent="0.35">
      <c r="A149" s="38" t="s">
        <v>30</v>
      </c>
      <c r="B149" s="38" t="s">
        <v>79</v>
      </c>
      <c r="C149" s="38" t="s">
        <v>99</v>
      </c>
      <c r="D149" s="38">
        <v>3</v>
      </c>
      <c r="E149" s="61" t="s">
        <v>123</v>
      </c>
      <c r="F149" s="3">
        <v>1</v>
      </c>
      <c r="G149" s="16"/>
      <c r="H149" s="16"/>
      <c r="I149" s="16"/>
      <c r="J149" s="17"/>
      <c r="K149" s="17"/>
      <c r="L149" s="17"/>
      <c r="M149" s="17"/>
      <c r="N149" s="11"/>
      <c r="O149" s="16"/>
      <c r="P149" s="16"/>
      <c r="Q149" s="16"/>
      <c r="R149" s="11"/>
    </row>
    <row r="150" spans="1:20" s="14" customFormat="1" ht="15" x14ac:dyDescent="0.35">
      <c r="A150" s="38" t="s">
        <v>30</v>
      </c>
      <c r="B150" s="38" t="s">
        <v>79</v>
      </c>
      <c r="C150" s="38" t="s">
        <v>99</v>
      </c>
      <c r="D150" s="38">
        <v>3</v>
      </c>
      <c r="E150" s="61" t="s">
        <v>123</v>
      </c>
      <c r="F150" s="3">
        <v>2</v>
      </c>
      <c r="G150" s="16"/>
      <c r="H150" s="16"/>
      <c r="I150" s="16"/>
      <c r="J150" s="17"/>
      <c r="K150" s="17"/>
      <c r="L150" s="17"/>
      <c r="M150" s="17"/>
      <c r="N150" s="11"/>
      <c r="O150" s="16"/>
      <c r="P150" s="16"/>
      <c r="Q150" s="16"/>
      <c r="R150" s="11"/>
    </row>
    <row r="151" spans="1:20" s="14" customFormat="1" ht="15" x14ac:dyDescent="0.35">
      <c r="A151" s="38" t="s">
        <v>30</v>
      </c>
      <c r="B151" s="38" t="s">
        <v>79</v>
      </c>
      <c r="C151" s="38" t="s">
        <v>99</v>
      </c>
      <c r="D151" s="38">
        <v>3</v>
      </c>
      <c r="E151" s="61" t="s">
        <v>123</v>
      </c>
      <c r="F151" s="3">
        <v>3</v>
      </c>
      <c r="G151" s="17"/>
      <c r="H151" s="17"/>
      <c r="I151" s="17"/>
      <c r="J151" s="17"/>
      <c r="K151" s="16"/>
      <c r="L151" s="16"/>
      <c r="M151" s="16"/>
      <c r="N151" s="11"/>
      <c r="O151" s="16"/>
      <c r="P151" s="16"/>
      <c r="Q151" s="16"/>
      <c r="R151" s="11"/>
    </row>
    <row r="152" spans="1:20" s="14" customFormat="1" ht="15" x14ac:dyDescent="0.35">
      <c r="A152" s="38" t="s">
        <v>30</v>
      </c>
      <c r="B152" s="38" t="s">
        <v>79</v>
      </c>
      <c r="C152" s="38" t="s">
        <v>99</v>
      </c>
      <c r="D152" s="38">
        <v>3</v>
      </c>
      <c r="E152" s="61" t="s">
        <v>123</v>
      </c>
      <c r="F152" s="3">
        <v>4</v>
      </c>
      <c r="G152" s="17"/>
      <c r="H152" s="17"/>
      <c r="I152" s="17"/>
      <c r="J152" s="17"/>
      <c r="K152" s="16"/>
      <c r="L152" s="16"/>
      <c r="M152" s="16"/>
      <c r="N152" s="11"/>
      <c r="O152" s="16"/>
      <c r="P152" s="16"/>
      <c r="Q152" s="16"/>
      <c r="R152" s="11"/>
    </row>
    <row r="153" spans="1:20" s="14" customFormat="1" ht="15" x14ac:dyDescent="0.35">
      <c r="A153" s="38" t="s">
        <v>30</v>
      </c>
      <c r="B153" s="38" t="s">
        <v>79</v>
      </c>
      <c r="C153" s="38" t="s">
        <v>99</v>
      </c>
      <c r="D153" s="38">
        <v>3</v>
      </c>
      <c r="E153" s="61" t="s">
        <v>123</v>
      </c>
      <c r="F153" s="3">
        <v>5</v>
      </c>
      <c r="G153" s="17"/>
      <c r="H153" s="17"/>
      <c r="I153" s="17"/>
      <c r="J153" s="17"/>
      <c r="K153" s="16"/>
      <c r="L153" s="16"/>
      <c r="M153" s="16"/>
      <c r="N153" s="11"/>
      <c r="O153" s="16"/>
      <c r="P153" s="16"/>
      <c r="Q153" s="16"/>
      <c r="R153" s="11"/>
    </row>
    <row r="154" spans="1:20" s="14" customFormat="1" ht="15" x14ac:dyDescent="0.35">
      <c r="A154" s="38" t="s">
        <v>30</v>
      </c>
      <c r="B154" s="38" t="s">
        <v>79</v>
      </c>
      <c r="C154" s="38" t="s">
        <v>99</v>
      </c>
      <c r="D154" s="38">
        <v>3</v>
      </c>
      <c r="E154" s="61" t="s">
        <v>123</v>
      </c>
      <c r="F154" s="3">
        <v>6</v>
      </c>
      <c r="G154" s="58">
        <v>7.9</v>
      </c>
      <c r="H154" s="58">
        <v>7.9</v>
      </c>
      <c r="I154" s="58">
        <v>7.9</v>
      </c>
      <c r="J154" s="17"/>
      <c r="K154" s="16"/>
      <c r="L154" s="16"/>
      <c r="M154" s="16"/>
      <c r="N154" s="11"/>
      <c r="O154" s="16">
        <f>AVERAGE(G154:N154)</f>
        <v>7.9000000000000012</v>
      </c>
      <c r="P154" s="16">
        <f>_xlfn.STDEV.S(G154:N154)</f>
        <v>1.0877919644084146E-15</v>
      </c>
      <c r="Q154" s="16">
        <f>P154/SQRT(COUNT(G154:N154))</f>
        <v>6.2803698347350997E-16</v>
      </c>
      <c r="R154" s="11">
        <f>Q154*4.303</f>
        <v>2.7024431398865133E-15</v>
      </c>
    </row>
    <row r="155" spans="1:20" ht="15" x14ac:dyDescent="0.35">
      <c r="A155" s="38" t="s">
        <v>30</v>
      </c>
      <c r="B155" s="38" t="s">
        <v>79</v>
      </c>
      <c r="C155" s="38" t="s">
        <v>99</v>
      </c>
      <c r="D155" s="38">
        <v>3</v>
      </c>
      <c r="E155" s="61" t="s">
        <v>123</v>
      </c>
      <c r="F155" s="3">
        <v>7</v>
      </c>
      <c r="G155" s="16"/>
      <c r="H155" s="16"/>
      <c r="I155" s="16"/>
      <c r="J155" s="17"/>
      <c r="K155" s="16"/>
      <c r="L155" s="16"/>
      <c r="M155" s="16"/>
      <c r="N155" s="11"/>
      <c r="O155" s="16"/>
      <c r="P155" s="16"/>
      <c r="Q155" s="16"/>
      <c r="R155" s="11"/>
      <c r="S155" s="14"/>
      <c r="T155" s="14"/>
    </row>
    <row r="156" spans="1:20" ht="15" x14ac:dyDescent="0.35">
      <c r="A156" s="38" t="s">
        <v>30</v>
      </c>
      <c r="B156" s="38" t="s">
        <v>79</v>
      </c>
      <c r="C156" s="38" t="s">
        <v>99</v>
      </c>
      <c r="D156" s="38">
        <v>3</v>
      </c>
      <c r="E156" s="61" t="s">
        <v>123</v>
      </c>
      <c r="F156" s="3">
        <v>8</v>
      </c>
      <c r="G156" s="58">
        <v>8.5</v>
      </c>
      <c r="H156" s="58">
        <v>8.6</v>
      </c>
      <c r="I156" s="58">
        <v>8.6</v>
      </c>
      <c r="J156" s="17"/>
      <c r="K156" s="16"/>
      <c r="L156" s="16"/>
      <c r="M156" s="16"/>
      <c r="N156" s="11"/>
      <c r="O156" s="16">
        <f>AVERAGE(G156:N156)</f>
        <v>8.5666666666666682</v>
      </c>
      <c r="P156" s="16">
        <f>_xlfn.STDEV.S(G156:N156)</f>
        <v>5.7735026918962373E-2</v>
      </c>
      <c r="Q156" s="16">
        <f>P156/SQRT(COUNT(G156:N156))</f>
        <v>3.3333333333333215E-2</v>
      </c>
      <c r="R156" s="11">
        <f>Q156*4.303</f>
        <v>0.14343333333333283</v>
      </c>
      <c r="S156" s="14"/>
      <c r="T156" s="14"/>
    </row>
    <row r="157" spans="1:20" ht="15" x14ac:dyDescent="0.35">
      <c r="A157" s="38" t="s">
        <v>30</v>
      </c>
      <c r="B157" s="38" t="s">
        <v>175</v>
      </c>
      <c r="C157" s="38" t="s">
        <v>99</v>
      </c>
      <c r="D157" s="38">
        <v>3</v>
      </c>
      <c r="E157" s="19" t="s">
        <v>124</v>
      </c>
      <c r="F157" s="3">
        <v>0</v>
      </c>
      <c r="G157" s="58">
        <v>7.6</v>
      </c>
      <c r="H157" s="58">
        <v>7.6</v>
      </c>
      <c r="I157" s="58">
        <v>7.6</v>
      </c>
      <c r="J157" s="17"/>
      <c r="K157" s="16"/>
      <c r="L157" s="16"/>
      <c r="M157" s="16"/>
      <c r="N157" s="11"/>
      <c r="O157" s="16"/>
      <c r="P157" s="16"/>
      <c r="Q157" s="16"/>
      <c r="R157" s="11"/>
      <c r="S157" s="14"/>
      <c r="T157" s="14"/>
    </row>
    <row r="158" spans="1:20" ht="15" x14ac:dyDescent="0.35">
      <c r="A158" s="38" t="s">
        <v>30</v>
      </c>
      <c r="B158" s="38" t="s">
        <v>176</v>
      </c>
      <c r="C158" s="38" t="s">
        <v>99</v>
      </c>
      <c r="D158" s="38">
        <v>3</v>
      </c>
      <c r="E158" s="61" t="s">
        <v>123</v>
      </c>
      <c r="F158" s="3">
        <v>0</v>
      </c>
      <c r="G158" s="58">
        <v>7.1</v>
      </c>
      <c r="H158" s="58">
        <v>7.1</v>
      </c>
      <c r="I158" s="58">
        <v>7.1</v>
      </c>
      <c r="J158" s="17"/>
      <c r="K158" s="16"/>
      <c r="L158" s="16"/>
      <c r="M158" s="16"/>
      <c r="N158" s="11"/>
      <c r="O158" s="16"/>
      <c r="P158" s="16"/>
      <c r="Q158" s="16"/>
      <c r="R158" s="11"/>
      <c r="S158" s="14"/>
      <c r="T158" s="14"/>
    </row>
    <row r="159" spans="1:20" x14ac:dyDescent="0.3">
      <c r="A159" s="38" t="s">
        <v>13</v>
      </c>
      <c r="B159" s="38" t="s">
        <v>79</v>
      </c>
      <c r="C159" s="38" t="s">
        <v>99</v>
      </c>
      <c r="D159" s="38">
        <v>3</v>
      </c>
      <c r="E159" s="19" t="s">
        <v>127</v>
      </c>
      <c r="F159" s="3">
        <v>0</v>
      </c>
      <c r="G159" s="58">
        <v>7.14</v>
      </c>
      <c r="H159" s="58">
        <v>7.14</v>
      </c>
      <c r="I159" s="58">
        <v>7.14</v>
      </c>
      <c r="J159" s="17"/>
      <c r="K159" s="17"/>
      <c r="L159" s="17"/>
      <c r="M159" s="17"/>
      <c r="N159" s="11"/>
      <c r="O159" s="16">
        <f>AVERAGE(G159:N159)</f>
        <v>7.14</v>
      </c>
      <c r="P159" s="16">
        <f>_xlfn.STDEV.S(G159:N159)</f>
        <v>0</v>
      </c>
      <c r="Q159" s="16">
        <f>P159/SQRT(COUNT(G159:N159))</f>
        <v>0</v>
      </c>
      <c r="R159" s="11">
        <f>Q159*4.303</f>
        <v>0</v>
      </c>
    </row>
    <row r="160" spans="1:20" s="14" customFormat="1" x14ac:dyDescent="0.3">
      <c r="A160" s="38" t="s">
        <v>13</v>
      </c>
      <c r="B160" s="38" t="s">
        <v>79</v>
      </c>
      <c r="C160" s="38" t="s">
        <v>99</v>
      </c>
      <c r="D160" s="38">
        <v>3</v>
      </c>
      <c r="E160" s="19" t="s">
        <v>127</v>
      </c>
      <c r="F160" s="3">
        <v>1</v>
      </c>
      <c r="G160" s="16"/>
      <c r="H160" s="16"/>
      <c r="I160" s="16"/>
      <c r="J160" s="17"/>
      <c r="K160" s="17"/>
      <c r="L160" s="17"/>
      <c r="M160" s="17"/>
      <c r="N160" s="11"/>
      <c r="O160" s="16"/>
      <c r="P160" s="16"/>
      <c r="Q160" s="16"/>
      <c r="R160" s="11"/>
      <c r="S160" s="10"/>
      <c r="T160" s="10"/>
    </row>
    <row r="161" spans="1:20" s="14" customFormat="1" x14ac:dyDescent="0.3">
      <c r="A161" s="38" t="s">
        <v>13</v>
      </c>
      <c r="B161" s="38" t="s">
        <v>79</v>
      </c>
      <c r="C161" s="38" t="s">
        <v>99</v>
      </c>
      <c r="D161" s="38">
        <v>3</v>
      </c>
      <c r="E161" s="19" t="s">
        <v>127</v>
      </c>
      <c r="F161" s="3">
        <v>2</v>
      </c>
      <c r="G161" s="17"/>
      <c r="H161" s="17"/>
      <c r="I161" s="17"/>
      <c r="J161" s="17"/>
      <c r="K161" s="17"/>
      <c r="L161" s="17"/>
      <c r="M161" s="17"/>
      <c r="N161" s="11"/>
      <c r="O161" s="16"/>
      <c r="P161" s="16"/>
      <c r="Q161" s="16"/>
      <c r="R161" s="11"/>
      <c r="S161" s="10"/>
      <c r="T161" s="10"/>
    </row>
    <row r="162" spans="1:20" s="14" customFormat="1" x14ac:dyDescent="0.3">
      <c r="A162" s="38" t="s">
        <v>13</v>
      </c>
      <c r="B162" s="38" t="s">
        <v>79</v>
      </c>
      <c r="C162" s="38" t="s">
        <v>99</v>
      </c>
      <c r="D162" s="38">
        <v>3</v>
      </c>
      <c r="E162" s="19" t="s">
        <v>127</v>
      </c>
      <c r="F162" s="3">
        <v>3</v>
      </c>
      <c r="G162" s="17"/>
      <c r="H162" s="17"/>
      <c r="I162" s="17"/>
      <c r="J162" s="17"/>
      <c r="K162" s="17"/>
      <c r="L162" s="17"/>
      <c r="M162" s="17"/>
      <c r="N162" s="11"/>
      <c r="O162" s="16"/>
      <c r="P162" s="16"/>
      <c r="Q162" s="16"/>
      <c r="R162" s="11"/>
      <c r="S162" s="10"/>
      <c r="T162" s="10"/>
    </row>
    <row r="163" spans="1:20" s="14" customFormat="1" x14ac:dyDescent="0.3">
      <c r="A163" s="38" t="s">
        <v>13</v>
      </c>
      <c r="B163" s="38" t="s">
        <v>79</v>
      </c>
      <c r="C163" s="38" t="s">
        <v>99</v>
      </c>
      <c r="D163" s="38">
        <v>3</v>
      </c>
      <c r="E163" s="19" t="s">
        <v>127</v>
      </c>
      <c r="F163" s="3">
        <v>4</v>
      </c>
      <c r="G163" s="58">
        <v>7.23</v>
      </c>
      <c r="H163" s="58">
        <v>7.32</v>
      </c>
      <c r="I163" s="58">
        <v>7.39</v>
      </c>
      <c r="J163" s="17"/>
      <c r="K163" s="17"/>
      <c r="L163" s="17"/>
      <c r="M163" s="17"/>
      <c r="N163" s="11"/>
      <c r="O163" s="16">
        <f>AVERAGE(G163:N163)</f>
        <v>7.3133333333333335</v>
      </c>
      <c r="P163" s="16">
        <f>_xlfn.STDEV.S(G163:N163)</f>
        <v>8.0208062770106073E-2</v>
      </c>
      <c r="Q163" s="16">
        <f>P163/SQRT(COUNT(G163:N163))</f>
        <v>4.6308146631499146E-2</v>
      </c>
      <c r="R163" s="11">
        <f>Q163*4.303</f>
        <v>0.19926395495534083</v>
      </c>
      <c r="S163" s="10"/>
      <c r="T163" s="10"/>
    </row>
    <row r="164" spans="1:20" s="14" customFormat="1" x14ac:dyDescent="0.3">
      <c r="A164" s="38" t="s">
        <v>14</v>
      </c>
      <c r="B164" s="38" t="s">
        <v>79</v>
      </c>
      <c r="C164" s="38" t="s">
        <v>99</v>
      </c>
      <c r="D164" s="38">
        <v>3</v>
      </c>
      <c r="E164" s="19" t="s">
        <v>128</v>
      </c>
      <c r="F164" s="3">
        <v>0</v>
      </c>
      <c r="G164" s="58">
        <v>6.99</v>
      </c>
      <c r="H164" s="58">
        <v>6.99</v>
      </c>
      <c r="I164" s="58">
        <v>6.99</v>
      </c>
      <c r="J164" s="17"/>
      <c r="K164" s="17"/>
      <c r="L164" s="17"/>
      <c r="M164" s="17"/>
      <c r="N164" s="11"/>
      <c r="O164" s="16">
        <f>AVERAGE(G164:N164)</f>
        <v>6.9899999999999993</v>
      </c>
      <c r="P164" s="16">
        <f>_xlfn.STDEV.S(G164:N164)</f>
        <v>1.0877919644084146E-15</v>
      </c>
      <c r="Q164" s="16">
        <f>P164/SQRT(COUNT(G164:N164))</f>
        <v>6.2803698347350997E-16</v>
      </c>
      <c r="R164" s="11">
        <f>Q164*4.303</f>
        <v>2.7024431398865133E-15</v>
      </c>
    </row>
    <row r="165" spans="1:20" s="14" customFormat="1" x14ac:dyDescent="0.3">
      <c r="A165" s="38" t="s">
        <v>14</v>
      </c>
      <c r="B165" s="38" t="s">
        <v>79</v>
      </c>
      <c r="C165" s="38" t="s">
        <v>99</v>
      </c>
      <c r="D165" s="38">
        <v>3</v>
      </c>
      <c r="E165" s="19" t="s">
        <v>128</v>
      </c>
      <c r="F165" s="3">
        <v>1</v>
      </c>
      <c r="G165" s="16"/>
      <c r="H165" s="16"/>
      <c r="I165" s="16"/>
      <c r="J165" s="17"/>
      <c r="K165" s="17"/>
      <c r="L165" s="17"/>
      <c r="M165" s="17"/>
      <c r="N165" s="11"/>
      <c r="O165" s="16"/>
      <c r="P165" s="16"/>
      <c r="Q165" s="16"/>
      <c r="R165" s="11"/>
    </row>
    <row r="166" spans="1:20" x14ac:dyDescent="0.3">
      <c r="A166" s="38" t="s">
        <v>14</v>
      </c>
      <c r="B166" s="38" t="s">
        <v>79</v>
      </c>
      <c r="C166" s="38" t="s">
        <v>99</v>
      </c>
      <c r="D166" s="38">
        <v>3</v>
      </c>
      <c r="E166" s="19" t="s">
        <v>128</v>
      </c>
      <c r="F166" s="3">
        <v>2</v>
      </c>
      <c r="G166" s="17"/>
      <c r="H166" s="17"/>
      <c r="I166" s="17"/>
      <c r="J166" s="17"/>
      <c r="K166" s="17"/>
      <c r="L166" s="17"/>
      <c r="M166" s="17"/>
      <c r="N166" s="11"/>
      <c r="O166" s="16"/>
      <c r="P166" s="16"/>
      <c r="Q166" s="16"/>
      <c r="R166" s="11"/>
      <c r="S166" s="14"/>
      <c r="T166" s="14"/>
    </row>
    <row r="167" spans="1:20" s="14" customFormat="1" x14ac:dyDescent="0.3">
      <c r="A167" s="38" t="s">
        <v>14</v>
      </c>
      <c r="B167" s="38" t="s">
        <v>79</v>
      </c>
      <c r="C167" s="38" t="s">
        <v>99</v>
      </c>
      <c r="D167" s="38">
        <v>3</v>
      </c>
      <c r="E167" s="19" t="s">
        <v>128</v>
      </c>
      <c r="F167" s="3">
        <v>3</v>
      </c>
      <c r="G167" s="17"/>
      <c r="H167" s="17"/>
      <c r="I167" s="17"/>
      <c r="J167" s="17"/>
      <c r="K167" s="17"/>
      <c r="L167" s="17"/>
      <c r="M167" s="17"/>
      <c r="N167" s="11"/>
      <c r="O167" s="16"/>
      <c r="P167" s="16"/>
      <c r="Q167" s="16"/>
      <c r="R167" s="11"/>
    </row>
    <row r="168" spans="1:20" s="14" customFormat="1" x14ac:dyDescent="0.3">
      <c r="A168" s="38" t="s">
        <v>14</v>
      </c>
      <c r="B168" s="38" t="s">
        <v>79</v>
      </c>
      <c r="C168" s="38" t="s">
        <v>99</v>
      </c>
      <c r="D168" s="38">
        <v>3</v>
      </c>
      <c r="E168" s="19" t="s">
        <v>128</v>
      </c>
      <c r="F168" s="3">
        <v>4</v>
      </c>
      <c r="G168" s="17"/>
      <c r="H168" s="17"/>
      <c r="I168" s="17"/>
      <c r="J168" s="17"/>
      <c r="K168" s="17"/>
      <c r="L168" s="17"/>
      <c r="M168" s="17"/>
      <c r="N168" s="11"/>
      <c r="O168" s="16"/>
      <c r="P168" s="16"/>
      <c r="Q168" s="16"/>
      <c r="R168" s="11"/>
    </row>
    <row r="169" spans="1:20" s="14" customFormat="1" x14ac:dyDescent="0.3">
      <c r="A169" s="38" t="s">
        <v>14</v>
      </c>
      <c r="B169" s="38" t="s">
        <v>79</v>
      </c>
      <c r="C169" s="38" t="s">
        <v>99</v>
      </c>
      <c r="D169" s="38">
        <v>3</v>
      </c>
      <c r="E169" s="19" t="s">
        <v>128</v>
      </c>
      <c r="F169" s="3">
        <v>5</v>
      </c>
      <c r="G169" s="58">
        <v>6.43</v>
      </c>
      <c r="H169" s="58">
        <v>6.5</v>
      </c>
      <c r="I169" s="58">
        <v>6.57</v>
      </c>
      <c r="J169" s="17"/>
      <c r="K169" s="17"/>
      <c r="L169" s="17"/>
      <c r="M169" s="17"/>
      <c r="N169" s="11"/>
      <c r="O169" s="16">
        <f>AVERAGE(G169:N169)</f>
        <v>6.5</v>
      </c>
      <c r="P169" s="16">
        <f>_xlfn.STDEV.S(G169:N169)</f>
        <v>7.0000000000000284E-2</v>
      </c>
      <c r="Q169" s="16">
        <f>P169/SQRT(COUNT(G169:N169))</f>
        <v>4.0414518843273968E-2</v>
      </c>
      <c r="R169" s="11">
        <f>Q169*4.303</f>
        <v>0.17390367458260789</v>
      </c>
    </row>
    <row r="170" spans="1:20" s="14" customFormat="1" x14ac:dyDescent="0.3">
      <c r="A170" s="38" t="s">
        <v>15</v>
      </c>
      <c r="B170" s="38" t="s">
        <v>79</v>
      </c>
      <c r="C170" s="38" t="s">
        <v>99</v>
      </c>
      <c r="D170" s="38">
        <v>3</v>
      </c>
      <c r="E170" s="19" t="s">
        <v>129</v>
      </c>
      <c r="F170" s="3">
        <v>0</v>
      </c>
      <c r="G170" s="58">
        <v>7.0366669999999996</v>
      </c>
      <c r="H170" s="58">
        <v>7.0366669999999996</v>
      </c>
      <c r="I170" s="58">
        <v>7.0366669999999996</v>
      </c>
      <c r="J170" s="17"/>
      <c r="K170" s="17"/>
      <c r="L170" s="17"/>
      <c r="M170" s="17"/>
      <c r="N170" s="11"/>
      <c r="O170" s="16">
        <f>AVERAGE(G170:N170)</f>
        <v>7.0366669999999987</v>
      </c>
      <c r="P170" s="16">
        <f>_xlfn.STDEV.S(G170:N170)</f>
        <v>1.0877919644084146E-15</v>
      </c>
      <c r="Q170" s="16">
        <f>P170/SQRT(COUNT(G170:N170))</f>
        <v>6.2803698347350997E-16</v>
      </c>
      <c r="R170" s="11">
        <f>Q170*4.303</f>
        <v>2.7024431398865133E-15</v>
      </c>
    </row>
    <row r="171" spans="1:20" s="14" customFormat="1" x14ac:dyDescent="0.3">
      <c r="A171" s="38" t="s">
        <v>15</v>
      </c>
      <c r="B171" s="38" t="s">
        <v>79</v>
      </c>
      <c r="C171" s="38" t="s">
        <v>99</v>
      </c>
      <c r="D171" s="38">
        <v>3</v>
      </c>
      <c r="E171" s="19" t="s">
        <v>129</v>
      </c>
      <c r="F171" s="3">
        <v>1</v>
      </c>
      <c r="G171" s="16"/>
      <c r="H171" s="16"/>
      <c r="I171" s="16"/>
      <c r="J171" s="17"/>
      <c r="K171" s="17"/>
      <c r="L171" s="17"/>
      <c r="M171" s="17"/>
      <c r="N171" s="11"/>
      <c r="O171" s="16"/>
      <c r="P171" s="16"/>
      <c r="Q171" s="16"/>
      <c r="R171" s="11"/>
    </row>
    <row r="172" spans="1:20" x14ac:dyDescent="0.3">
      <c r="A172" s="38" t="s">
        <v>15</v>
      </c>
      <c r="B172" s="38" t="s">
        <v>79</v>
      </c>
      <c r="C172" s="38" t="s">
        <v>99</v>
      </c>
      <c r="D172" s="38">
        <v>3</v>
      </c>
      <c r="E172" s="19" t="s">
        <v>129</v>
      </c>
      <c r="F172" s="3">
        <v>2</v>
      </c>
      <c r="G172" s="17"/>
      <c r="H172" s="17"/>
      <c r="I172" s="17"/>
      <c r="J172" s="17"/>
      <c r="K172" s="17"/>
      <c r="L172" s="17"/>
      <c r="M172" s="17"/>
      <c r="N172" s="11"/>
      <c r="O172" s="16"/>
      <c r="P172" s="16"/>
      <c r="Q172" s="16"/>
      <c r="R172" s="11"/>
      <c r="S172" s="14"/>
      <c r="T172" s="14"/>
    </row>
    <row r="173" spans="1:20" x14ac:dyDescent="0.3">
      <c r="A173" s="38" t="s">
        <v>15</v>
      </c>
      <c r="B173" s="38" t="s">
        <v>79</v>
      </c>
      <c r="C173" s="38" t="s">
        <v>99</v>
      </c>
      <c r="D173" s="38">
        <v>3</v>
      </c>
      <c r="E173" s="19" t="s">
        <v>129</v>
      </c>
      <c r="F173" s="3">
        <v>3</v>
      </c>
      <c r="G173" s="17"/>
      <c r="H173" s="17"/>
      <c r="I173" s="17"/>
      <c r="J173" s="17"/>
      <c r="K173" s="16"/>
      <c r="L173" s="16"/>
      <c r="M173" s="16"/>
      <c r="N173" s="11"/>
      <c r="O173" s="16"/>
      <c r="P173" s="16"/>
      <c r="Q173" s="16"/>
      <c r="R173" s="11"/>
      <c r="S173" s="14"/>
      <c r="T173" s="14"/>
    </row>
    <row r="174" spans="1:20" x14ac:dyDescent="0.3">
      <c r="A174" s="38" t="s">
        <v>15</v>
      </c>
      <c r="B174" s="38" t="s">
        <v>79</v>
      </c>
      <c r="C174" s="38" t="s">
        <v>99</v>
      </c>
      <c r="D174" s="38">
        <v>3</v>
      </c>
      <c r="E174" s="19" t="s">
        <v>129</v>
      </c>
      <c r="F174" s="3">
        <v>4</v>
      </c>
      <c r="G174" s="58">
        <v>6.75</v>
      </c>
      <c r="H174" s="58">
        <v>6.65</v>
      </c>
      <c r="I174" s="58">
        <v>6.82</v>
      </c>
      <c r="J174" s="17"/>
      <c r="K174" s="16"/>
      <c r="L174" s="16"/>
      <c r="M174" s="16"/>
      <c r="N174" s="11"/>
      <c r="O174" s="16">
        <f>AVERAGE(G174:N174)</f>
        <v>6.7399999999999993</v>
      </c>
      <c r="P174" s="16">
        <f>_xlfn.STDEV.S(G174:N174)</f>
        <v>8.5440037453175258E-2</v>
      </c>
      <c r="Q174" s="16">
        <f>P174/SQRT(COUNT(G174:N174))</f>
        <v>4.9328828623162443E-2</v>
      </c>
      <c r="R174" s="11">
        <f>Q174*4.303</f>
        <v>0.21226194956546798</v>
      </c>
      <c r="S174" s="14"/>
      <c r="T174" s="14"/>
    </row>
    <row r="175" spans="1:20" ht="15" x14ac:dyDescent="0.3">
      <c r="A175" s="38" t="s">
        <v>16</v>
      </c>
      <c r="B175" s="38" t="s">
        <v>79</v>
      </c>
      <c r="C175" s="38" t="s">
        <v>99</v>
      </c>
      <c r="D175" s="38">
        <v>3</v>
      </c>
      <c r="E175" s="19" t="s">
        <v>104</v>
      </c>
      <c r="F175" s="3">
        <v>0</v>
      </c>
      <c r="G175" s="58">
        <v>6.52</v>
      </c>
      <c r="H175" s="58">
        <v>6.52</v>
      </c>
      <c r="I175" s="58">
        <v>6.52</v>
      </c>
      <c r="J175" s="17"/>
      <c r="K175" s="16"/>
      <c r="L175" s="16"/>
      <c r="M175" s="16"/>
      <c r="N175" s="11"/>
      <c r="O175" s="16">
        <f>AVERAGE(G175:N175)</f>
        <v>6.52</v>
      </c>
      <c r="P175" s="16">
        <f>_xlfn.STDEV.S(G175:N175)</f>
        <v>0</v>
      </c>
      <c r="Q175" s="16">
        <f>P175/SQRT(COUNT(G175:N175))</f>
        <v>0</v>
      </c>
      <c r="R175" s="11">
        <f>Q175*4.303</f>
        <v>0</v>
      </c>
    </row>
    <row r="176" spans="1:20" ht="15" x14ac:dyDescent="0.3">
      <c r="A176" s="38" t="s">
        <v>16</v>
      </c>
      <c r="B176" s="38" t="s">
        <v>79</v>
      </c>
      <c r="C176" s="38" t="s">
        <v>99</v>
      </c>
      <c r="D176" s="38">
        <v>3</v>
      </c>
      <c r="E176" s="19" t="s">
        <v>104</v>
      </c>
      <c r="F176" s="3">
        <v>1</v>
      </c>
      <c r="G176" s="16"/>
      <c r="H176" s="16"/>
      <c r="I176" s="16"/>
      <c r="J176" s="17"/>
      <c r="K176" s="16"/>
      <c r="L176" s="16"/>
      <c r="M176" s="16"/>
      <c r="N176" s="11"/>
      <c r="O176" s="16"/>
      <c r="P176" s="16"/>
      <c r="Q176" s="16"/>
      <c r="R176" s="11"/>
    </row>
    <row r="177" spans="1:20" ht="15" x14ac:dyDescent="0.3">
      <c r="A177" s="38" t="s">
        <v>16</v>
      </c>
      <c r="B177" s="38" t="s">
        <v>79</v>
      </c>
      <c r="C177" s="38" t="s">
        <v>99</v>
      </c>
      <c r="D177" s="38">
        <v>3</v>
      </c>
      <c r="E177" s="19" t="s">
        <v>104</v>
      </c>
      <c r="F177" s="3">
        <v>2</v>
      </c>
      <c r="G177" s="17"/>
      <c r="H177" s="17"/>
      <c r="I177" s="17"/>
      <c r="J177" s="16"/>
      <c r="K177" s="16"/>
      <c r="L177" s="16"/>
      <c r="M177" s="16"/>
      <c r="N177" s="11"/>
      <c r="O177" s="16"/>
      <c r="P177" s="16"/>
      <c r="Q177" s="16"/>
      <c r="R177" s="11"/>
      <c r="S177" s="14"/>
      <c r="T177" s="14"/>
    </row>
    <row r="178" spans="1:20" ht="15" x14ac:dyDescent="0.3">
      <c r="A178" s="38" t="s">
        <v>16</v>
      </c>
      <c r="B178" s="38" t="s">
        <v>79</v>
      </c>
      <c r="C178" s="38" t="s">
        <v>99</v>
      </c>
      <c r="D178" s="38">
        <v>3</v>
      </c>
      <c r="E178" s="19" t="s">
        <v>104</v>
      </c>
      <c r="F178" s="3">
        <v>3</v>
      </c>
      <c r="G178" s="17"/>
      <c r="H178" s="17"/>
      <c r="I178" s="17"/>
      <c r="J178" s="17"/>
      <c r="K178" s="17"/>
      <c r="L178" s="17"/>
      <c r="M178" s="17"/>
      <c r="N178" s="11"/>
      <c r="O178" s="16"/>
      <c r="P178" s="16"/>
      <c r="Q178" s="16"/>
      <c r="R178" s="11"/>
    </row>
    <row r="179" spans="1:20" s="41" customFormat="1" ht="15" x14ac:dyDescent="0.3">
      <c r="A179" s="38" t="s">
        <v>16</v>
      </c>
      <c r="B179" s="38" t="s">
        <v>79</v>
      </c>
      <c r="C179" s="38" t="s">
        <v>99</v>
      </c>
      <c r="D179" s="38">
        <v>3</v>
      </c>
      <c r="E179" s="19" t="s">
        <v>104</v>
      </c>
      <c r="F179" s="3">
        <v>4</v>
      </c>
      <c r="G179" s="58">
        <v>6.59</v>
      </c>
      <c r="H179" s="58">
        <v>6.76</v>
      </c>
      <c r="I179" s="58">
        <v>6.5</v>
      </c>
      <c r="J179" s="17"/>
      <c r="K179" s="17"/>
      <c r="L179" s="60"/>
      <c r="M179" s="60"/>
      <c r="N179" s="11"/>
      <c r="O179" s="16">
        <f>AVERAGE(G179:N179)</f>
        <v>6.6166666666666671</v>
      </c>
      <c r="P179" s="16">
        <f>_xlfn.STDEV.S(G179:N179)</f>
        <v>0.13203534880225562</v>
      </c>
      <c r="Q179" s="16">
        <f>P179/SQRT(COUNT(G179:N179))</f>
        <v>7.6230644173528414E-2</v>
      </c>
      <c r="R179" s="11">
        <f>Q179*4.303</f>
        <v>0.32802046187869277</v>
      </c>
    </row>
    <row r="180" spans="1:20" s="14" customFormat="1" ht="15" x14ac:dyDescent="0.3">
      <c r="A180" s="38" t="s">
        <v>16</v>
      </c>
      <c r="B180" s="38" t="s">
        <v>79</v>
      </c>
      <c r="C180" s="38" t="s">
        <v>99</v>
      </c>
      <c r="D180" s="38">
        <v>3</v>
      </c>
      <c r="E180" s="19" t="s">
        <v>104</v>
      </c>
      <c r="F180" s="3">
        <v>5</v>
      </c>
      <c r="G180" s="17"/>
      <c r="H180" s="17"/>
      <c r="I180" s="17"/>
      <c r="J180" s="17"/>
      <c r="K180" s="17"/>
      <c r="L180" s="17"/>
      <c r="M180" s="17"/>
      <c r="N180" s="11"/>
      <c r="O180" s="16"/>
      <c r="P180" s="16"/>
      <c r="Q180" s="16"/>
      <c r="R180" s="11"/>
    </row>
    <row r="181" spans="1:20" s="14" customFormat="1" x14ac:dyDescent="0.3">
      <c r="A181" s="38" t="s">
        <v>17</v>
      </c>
      <c r="B181" s="38" t="s">
        <v>79</v>
      </c>
      <c r="C181" s="38" t="s">
        <v>99</v>
      </c>
      <c r="D181" s="38">
        <v>3</v>
      </c>
      <c r="E181" s="19" t="s">
        <v>130</v>
      </c>
      <c r="F181" s="3">
        <v>0</v>
      </c>
      <c r="G181" s="17" t="s">
        <v>149</v>
      </c>
      <c r="H181" s="17"/>
      <c r="I181" s="17"/>
      <c r="J181" s="17"/>
      <c r="K181" s="17"/>
      <c r="L181" s="17"/>
      <c r="M181" s="17"/>
      <c r="N181" s="11"/>
      <c r="O181" s="16"/>
      <c r="P181" s="16"/>
      <c r="Q181" s="16"/>
      <c r="R181" s="11"/>
    </row>
    <row r="182" spans="1:20" s="14" customFormat="1" x14ac:dyDescent="0.3">
      <c r="A182" s="38" t="s">
        <v>17</v>
      </c>
      <c r="B182" s="38" t="s">
        <v>79</v>
      </c>
      <c r="C182" s="38" t="s">
        <v>99</v>
      </c>
      <c r="D182" s="38">
        <v>3</v>
      </c>
      <c r="E182" s="19" t="s">
        <v>130</v>
      </c>
      <c r="F182" s="3">
        <v>1</v>
      </c>
      <c r="G182" s="17"/>
      <c r="H182" s="17"/>
      <c r="I182" s="17"/>
      <c r="J182" s="17"/>
      <c r="K182" s="17"/>
      <c r="L182" s="17"/>
      <c r="M182" s="17"/>
      <c r="N182" s="11"/>
      <c r="O182" s="16"/>
      <c r="P182" s="16"/>
      <c r="Q182" s="16"/>
      <c r="R182" s="11"/>
    </row>
    <row r="183" spans="1:20" s="14" customFormat="1" x14ac:dyDescent="0.3">
      <c r="A183" s="38" t="s">
        <v>17</v>
      </c>
      <c r="B183" s="38" t="s">
        <v>79</v>
      </c>
      <c r="C183" s="38" t="s">
        <v>99</v>
      </c>
      <c r="D183" s="38">
        <v>3</v>
      </c>
      <c r="E183" s="19" t="s">
        <v>130</v>
      </c>
      <c r="F183" s="3">
        <v>2</v>
      </c>
      <c r="G183" s="17"/>
      <c r="H183" s="17"/>
      <c r="I183" s="17"/>
      <c r="J183" s="17"/>
      <c r="K183" s="17"/>
      <c r="L183" s="17"/>
      <c r="M183" s="17"/>
      <c r="N183" s="11"/>
      <c r="O183" s="16"/>
      <c r="P183" s="16"/>
      <c r="Q183" s="16"/>
      <c r="R183" s="11"/>
    </row>
    <row r="184" spans="1:20" s="14" customFormat="1" x14ac:dyDescent="0.3">
      <c r="A184" s="38" t="s">
        <v>17</v>
      </c>
      <c r="B184" s="38" t="s">
        <v>79</v>
      </c>
      <c r="C184" s="38" t="s">
        <v>99</v>
      </c>
      <c r="D184" s="38">
        <v>3</v>
      </c>
      <c r="E184" s="19" t="s">
        <v>130</v>
      </c>
      <c r="F184" s="3">
        <v>3</v>
      </c>
      <c r="G184" s="17"/>
      <c r="H184" s="17"/>
      <c r="I184" s="17"/>
      <c r="J184" s="17"/>
      <c r="K184" s="17"/>
      <c r="L184" s="16"/>
      <c r="M184" s="16"/>
      <c r="N184" s="11"/>
      <c r="O184" s="16"/>
      <c r="P184" s="16"/>
      <c r="Q184" s="16"/>
      <c r="R184" s="11"/>
      <c r="S184" s="10"/>
      <c r="T184" s="10"/>
    </row>
    <row r="185" spans="1:20" s="14" customFormat="1" x14ac:dyDescent="0.3">
      <c r="A185" s="38" t="s">
        <v>17</v>
      </c>
      <c r="B185" s="38" t="s">
        <v>79</v>
      </c>
      <c r="C185" s="38" t="s">
        <v>99</v>
      </c>
      <c r="D185" s="38">
        <v>3</v>
      </c>
      <c r="E185" s="19" t="s">
        <v>130</v>
      </c>
      <c r="F185" s="3">
        <v>4</v>
      </c>
      <c r="G185" s="17"/>
      <c r="H185" s="17"/>
      <c r="I185" s="17"/>
      <c r="J185" s="17"/>
      <c r="K185" s="17"/>
      <c r="L185" s="17"/>
      <c r="M185" s="17"/>
      <c r="N185" s="11"/>
      <c r="O185" s="16"/>
      <c r="P185" s="16"/>
      <c r="Q185" s="16"/>
      <c r="R185" s="11"/>
      <c r="S185" s="10"/>
      <c r="T185" s="10"/>
    </row>
    <row r="186" spans="1:20" ht="15" x14ac:dyDescent="0.3">
      <c r="A186" s="38" t="s">
        <v>18</v>
      </c>
      <c r="B186" s="38" t="s">
        <v>79</v>
      </c>
      <c r="C186" s="38" t="s">
        <v>99</v>
      </c>
      <c r="D186" s="38">
        <v>3</v>
      </c>
      <c r="E186" s="19" t="s">
        <v>104</v>
      </c>
      <c r="F186" s="3">
        <v>0</v>
      </c>
      <c r="G186" s="58">
        <v>7.08</v>
      </c>
      <c r="H186" s="58">
        <v>7.08</v>
      </c>
      <c r="I186" s="58">
        <v>7.08</v>
      </c>
      <c r="J186" s="17"/>
      <c r="K186" s="17"/>
      <c r="L186" s="17"/>
      <c r="M186" s="17"/>
      <c r="N186" s="11"/>
      <c r="O186" s="16">
        <f>AVERAGE(G186:N186)</f>
        <v>7.080000000000001</v>
      </c>
      <c r="P186" s="16">
        <f>_xlfn.STDEV.S(G186:N186)</f>
        <v>1.0877919644084146E-15</v>
      </c>
      <c r="Q186" s="16">
        <f>P186/SQRT(COUNT(G186:N186))</f>
        <v>6.2803698347350997E-16</v>
      </c>
      <c r="R186" s="11">
        <f>Q186*4.303</f>
        <v>2.7024431398865133E-15</v>
      </c>
      <c r="S186" s="12"/>
      <c r="T186" s="14"/>
    </row>
    <row r="187" spans="1:20" ht="15" x14ac:dyDescent="0.3">
      <c r="A187" s="38" t="s">
        <v>18</v>
      </c>
      <c r="B187" s="38" t="s">
        <v>79</v>
      </c>
      <c r="C187" s="38" t="s">
        <v>99</v>
      </c>
      <c r="D187" s="38">
        <v>3</v>
      </c>
      <c r="E187" s="19" t="s">
        <v>104</v>
      </c>
      <c r="F187" s="3">
        <v>1</v>
      </c>
      <c r="G187" s="16"/>
      <c r="H187" s="16"/>
      <c r="I187" s="16"/>
      <c r="J187" s="17"/>
      <c r="K187" s="16"/>
      <c r="L187" s="16"/>
      <c r="M187" s="16"/>
      <c r="N187" s="11"/>
      <c r="O187" s="16"/>
      <c r="P187" s="16"/>
      <c r="Q187" s="16"/>
      <c r="R187" s="11"/>
      <c r="S187" s="12"/>
      <c r="T187" s="14"/>
    </row>
    <row r="188" spans="1:20" ht="15" x14ac:dyDescent="0.3">
      <c r="A188" s="38" t="s">
        <v>18</v>
      </c>
      <c r="B188" s="38" t="s">
        <v>79</v>
      </c>
      <c r="C188" s="38" t="s">
        <v>99</v>
      </c>
      <c r="D188" s="38">
        <v>3</v>
      </c>
      <c r="E188" s="19" t="s">
        <v>104</v>
      </c>
      <c r="F188" s="3">
        <v>2</v>
      </c>
      <c r="G188" s="17"/>
      <c r="H188" s="17"/>
      <c r="I188" s="17"/>
      <c r="J188" s="17"/>
      <c r="K188" s="17"/>
      <c r="L188" s="17"/>
      <c r="M188" s="17"/>
      <c r="N188" s="11"/>
      <c r="O188" s="16"/>
      <c r="P188" s="16"/>
      <c r="Q188" s="16"/>
      <c r="R188" s="11"/>
      <c r="S188" s="12"/>
      <c r="T188" s="14"/>
    </row>
    <row r="189" spans="1:20" ht="15" x14ac:dyDescent="0.3">
      <c r="A189" s="38" t="s">
        <v>18</v>
      </c>
      <c r="B189" s="38" t="s">
        <v>79</v>
      </c>
      <c r="C189" s="38" t="s">
        <v>99</v>
      </c>
      <c r="D189" s="38">
        <v>3</v>
      </c>
      <c r="E189" s="19" t="s">
        <v>104</v>
      </c>
      <c r="F189" s="3">
        <v>3</v>
      </c>
      <c r="G189" s="17"/>
      <c r="H189" s="17"/>
      <c r="I189" s="17"/>
      <c r="J189" s="17"/>
      <c r="K189" s="17"/>
      <c r="L189" s="17"/>
      <c r="M189" s="17"/>
      <c r="N189" s="11"/>
      <c r="O189" s="16"/>
      <c r="P189" s="16"/>
      <c r="Q189" s="16"/>
      <c r="R189" s="11"/>
      <c r="S189" s="12"/>
    </row>
    <row r="190" spans="1:20" ht="15" x14ac:dyDescent="0.3">
      <c r="A190" s="38" t="s">
        <v>18</v>
      </c>
      <c r="B190" s="38" t="s">
        <v>79</v>
      </c>
      <c r="C190" s="38" t="s">
        <v>99</v>
      </c>
      <c r="D190" s="38">
        <v>3</v>
      </c>
      <c r="E190" s="19" t="s">
        <v>104</v>
      </c>
      <c r="F190" s="3">
        <v>4</v>
      </c>
      <c r="G190" s="17"/>
      <c r="H190" s="17"/>
      <c r="I190" s="17"/>
      <c r="J190" s="17"/>
      <c r="K190" s="17"/>
      <c r="L190" s="17"/>
      <c r="M190" s="17"/>
      <c r="N190" s="11"/>
      <c r="O190" s="16"/>
      <c r="P190" s="16"/>
      <c r="Q190" s="16"/>
      <c r="R190" s="11"/>
      <c r="S190" s="12"/>
    </row>
    <row r="191" spans="1:20" ht="15" x14ac:dyDescent="0.3">
      <c r="A191" s="38" t="s">
        <v>18</v>
      </c>
      <c r="B191" s="38" t="s">
        <v>79</v>
      </c>
      <c r="C191" s="38" t="s">
        <v>99</v>
      </c>
      <c r="D191" s="38">
        <v>3</v>
      </c>
      <c r="E191" s="19" t="s">
        <v>104</v>
      </c>
      <c r="F191" s="3">
        <v>5</v>
      </c>
      <c r="G191" s="58">
        <v>6.92</v>
      </c>
      <c r="H191" s="58">
        <v>6.99</v>
      </c>
      <c r="I191" s="58">
        <v>7</v>
      </c>
      <c r="J191" s="17"/>
      <c r="K191" s="17"/>
      <c r="L191" s="17"/>
      <c r="M191" s="17"/>
      <c r="N191" s="11"/>
      <c r="O191" s="16">
        <f>AVERAGE(G191:N191)</f>
        <v>6.97</v>
      </c>
      <c r="P191" s="16">
        <f>_xlfn.STDEV.S(G191:N191)</f>
        <v>4.3588989435406823E-2</v>
      </c>
      <c r="Q191" s="16">
        <f>P191/SQRT(COUNT(G191:N191))</f>
        <v>2.5166114784235884E-2</v>
      </c>
      <c r="R191" s="11">
        <f>Q191*4.303</f>
        <v>0.10828979191656701</v>
      </c>
      <c r="S191" s="12"/>
    </row>
    <row r="192" spans="1:20" s="14" customFormat="1" ht="15" x14ac:dyDescent="0.3">
      <c r="A192" s="38" t="s">
        <v>19</v>
      </c>
      <c r="B192" s="38" t="s">
        <v>79</v>
      </c>
      <c r="C192" s="38" t="s">
        <v>99</v>
      </c>
      <c r="D192" s="38">
        <v>3</v>
      </c>
      <c r="E192" s="19" t="s">
        <v>104</v>
      </c>
      <c r="F192" s="3">
        <v>0</v>
      </c>
      <c r="G192" s="58">
        <v>7.07</v>
      </c>
      <c r="H192" s="58">
        <v>7.07</v>
      </c>
      <c r="I192" s="58">
        <v>7.07</v>
      </c>
      <c r="J192" s="17"/>
      <c r="K192" s="17"/>
      <c r="L192" s="17"/>
      <c r="M192" s="17"/>
      <c r="N192" s="11"/>
      <c r="O192" s="16">
        <f>AVERAGE(G192:N192)</f>
        <v>7.07</v>
      </c>
      <c r="P192" s="16"/>
      <c r="Q192" s="16"/>
      <c r="R192" s="11"/>
    </row>
    <row r="193" spans="1:20" ht="15" x14ac:dyDescent="0.3">
      <c r="A193" s="38" t="s">
        <v>19</v>
      </c>
      <c r="B193" s="38" t="s">
        <v>79</v>
      </c>
      <c r="C193" s="38" t="s">
        <v>99</v>
      </c>
      <c r="D193" s="38">
        <v>3</v>
      </c>
      <c r="E193" s="19" t="s">
        <v>104</v>
      </c>
      <c r="F193" s="3">
        <v>1</v>
      </c>
      <c r="G193" s="16"/>
      <c r="H193" s="16"/>
      <c r="I193" s="16"/>
      <c r="J193" s="17"/>
      <c r="K193" s="17"/>
      <c r="L193" s="17"/>
      <c r="M193" s="17"/>
      <c r="N193" s="11"/>
      <c r="O193" s="16"/>
      <c r="P193" s="16"/>
      <c r="Q193" s="16"/>
      <c r="R193" s="11"/>
      <c r="S193" s="14"/>
      <c r="T193" s="14"/>
    </row>
    <row r="194" spans="1:20" s="14" customFormat="1" ht="15" x14ac:dyDescent="0.3">
      <c r="A194" s="38" t="s">
        <v>19</v>
      </c>
      <c r="B194" s="38" t="s">
        <v>79</v>
      </c>
      <c r="C194" s="38" t="s">
        <v>99</v>
      </c>
      <c r="D194" s="38">
        <v>3</v>
      </c>
      <c r="E194" s="19" t="s">
        <v>104</v>
      </c>
      <c r="F194" s="3">
        <v>2</v>
      </c>
      <c r="G194" s="17"/>
      <c r="H194" s="17"/>
      <c r="I194" s="17"/>
      <c r="J194" s="17"/>
      <c r="K194" s="17"/>
      <c r="L194" s="17"/>
      <c r="M194" s="17"/>
      <c r="N194" s="11"/>
      <c r="O194" s="16"/>
      <c r="P194" s="16"/>
      <c r="Q194" s="16"/>
      <c r="R194" s="11"/>
    </row>
    <row r="195" spans="1:20" s="14" customFormat="1" ht="15" x14ac:dyDescent="0.3">
      <c r="A195" s="38" t="s">
        <v>19</v>
      </c>
      <c r="B195" s="38" t="s">
        <v>79</v>
      </c>
      <c r="C195" s="38" t="s">
        <v>99</v>
      </c>
      <c r="D195" s="38">
        <v>3</v>
      </c>
      <c r="E195" s="19" t="s">
        <v>104</v>
      </c>
      <c r="F195" s="3">
        <v>3</v>
      </c>
      <c r="G195" s="17"/>
      <c r="H195" s="17"/>
      <c r="I195" s="17"/>
      <c r="J195" s="17"/>
      <c r="K195" s="16"/>
      <c r="L195" s="16"/>
      <c r="M195" s="16"/>
      <c r="N195" s="11"/>
      <c r="O195" s="16"/>
      <c r="P195" s="16"/>
      <c r="Q195" s="16"/>
      <c r="R195" s="11"/>
    </row>
    <row r="196" spans="1:20" s="14" customFormat="1" ht="15" x14ac:dyDescent="0.3">
      <c r="A196" s="38" t="s">
        <v>19</v>
      </c>
      <c r="B196" s="38" t="s">
        <v>79</v>
      </c>
      <c r="C196" s="38" t="s">
        <v>99</v>
      </c>
      <c r="D196" s="38">
        <v>3</v>
      </c>
      <c r="E196" s="19" t="s">
        <v>104</v>
      </c>
      <c r="F196" s="3">
        <v>4</v>
      </c>
      <c r="G196" s="58">
        <v>6.76</v>
      </c>
      <c r="H196" s="58">
        <v>6.86</v>
      </c>
      <c r="I196" s="58">
        <v>6.92</v>
      </c>
      <c r="J196" s="17"/>
      <c r="K196" s="16"/>
      <c r="L196" s="17"/>
      <c r="M196" s="17"/>
      <c r="N196" s="11"/>
      <c r="O196" s="16">
        <f>AVERAGE(G196:N196)</f>
        <v>6.8466666666666667</v>
      </c>
      <c r="P196" s="16">
        <f>_xlfn.STDEV.S(G196:N196)</f>
        <v>8.0829037686547714E-2</v>
      </c>
      <c r="Q196" s="16">
        <f>P196/SQRT(COUNT(G196:N196))</f>
        <v>4.6666666666666731E-2</v>
      </c>
      <c r="R196" s="11">
        <f>Q196*4.303</f>
        <v>0.20080666666666694</v>
      </c>
    </row>
    <row r="197" spans="1:20" s="14" customFormat="1" ht="15" x14ac:dyDescent="0.35">
      <c r="A197" s="38" t="s">
        <v>30</v>
      </c>
      <c r="B197" s="38" t="s">
        <v>176</v>
      </c>
      <c r="C197" s="38" t="s">
        <v>99</v>
      </c>
      <c r="D197" s="38">
        <v>3</v>
      </c>
      <c r="E197" s="61" t="s">
        <v>123</v>
      </c>
      <c r="F197" s="3">
        <v>6</v>
      </c>
      <c r="G197" s="58">
        <v>7.9</v>
      </c>
      <c r="H197" s="58">
        <v>7.9</v>
      </c>
      <c r="I197" s="58">
        <v>7.9</v>
      </c>
      <c r="J197" s="17"/>
      <c r="K197" s="16"/>
      <c r="L197" s="16"/>
      <c r="M197" s="16"/>
      <c r="N197" s="11"/>
      <c r="O197" s="16">
        <f>AVERAGE(G197:N197)</f>
        <v>7.9000000000000012</v>
      </c>
      <c r="P197" s="16">
        <f>_xlfn.STDEV.S(G197:N197)</f>
        <v>1.0877919644084146E-15</v>
      </c>
      <c r="Q197" s="16">
        <f>P197/SQRT(COUNT(G197:N197))</f>
        <v>6.2803698347350997E-16</v>
      </c>
      <c r="R197" s="11">
        <f>Q197*4.303</f>
        <v>2.7024431398865133E-15</v>
      </c>
      <c r="S197" s="10"/>
      <c r="T197" s="10"/>
    </row>
    <row r="198" spans="1:20" s="14" customFormat="1" ht="15" x14ac:dyDescent="0.35">
      <c r="A198" s="38" t="s">
        <v>30</v>
      </c>
      <c r="B198" s="38" t="s">
        <v>176</v>
      </c>
      <c r="C198" s="38" t="s">
        <v>99</v>
      </c>
      <c r="D198" s="38">
        <v>3</v>
      </c>
      <c r="E198" s="61" t="s">
        <v>123</v>
      </c>
      <c r="F198" s="3">
        <v>8</v>
      </c>
      <c r="G198" s="58">
        <v>8.5</v>
      </c>
      <c r="H198" s="58">
        <v>8.6</v>
      </c>
      <c r="I198" s="58">
        <v>8.6</v>
      </c>
      <c r="J198" s="17"/>
      <c r="K198" s="16"/>
      <c r="L198" s="16"/>
      <c r="M198" s="16"/>
      <c r="N198" s="11"/>
      <c r="O198" s="16">
        <f>AVERAGE(G198:N198)</f>
        <v>8.5666666666666682</v>
      </c>
      <c r="P198" s="16">
        <f>_xlfn.STDEV.S(G198:N198)</f>
        <v>5.7735026918962373E-2</v>
      </c>
      <c r="Q198" s="16">
        <f>P198/SQRT(COUNT(G198:N198))</f>
        <v>3.3333333333333215E-2</v>
      </c>
      <c r="R198" s="11">
        <f>Q198*4.303</f>
        <v>0.14343333333333283</v>
      </c>
      <c r="S198" s="10"/>
      <c r="T198" s="10"/>
    </row>
    <row r="199" spans="1:20" s="14" customFormat="1" x14ac:dyDescent="0.3">
      <c r="A199" s="38" t="s">
        <v>11</v>
      </c>
      <c r="B199" s="38" t="s">
        <v>77</v>
      </c>
      <c r="C199" s="38" t="s">
        <v>99</v>
      </c>
      <c r="D199" s="38">
        <v>3</v>
      </c>
      <c r="E199" s="19" t="s">
        <v>96</v>
      </c>
      <c r="F199" s="3">
        <v>0</v>
      </c>
      <c r="G199" s="58">
        <v>7.2</v>
      </c>
      <c r="H199" s="58">
        <v>7.2</v>
      </c>
      <c r="I199" s="58">
        <v>7.2</v>
      </c>
      <c r="J199" s="16"/>
      <c r="K199" s="16"/>
      <c r="L199" s="16"/>
      <c r="M199" s="16"/>
      <c r="N199" s="11"/>
      <c r="O199" s="16">
        <f>AVERAGE(G199:N199)</f>
        <v>7.2</v>
      </c>
      <c r="P199" s="16">
        <f>_xlfn.STDEV.S(G199:N199)</f>
        <v>0</v>
      </c>
      <c r="Q199" s="16">
        <f>P199/SQRT(COUNT(G199:N199))</f>
        <v>0</v>
      </c>
      <c r="R199" s="11">
        <f>Q199*4.303</f>
        <v>0</v>
      </c>
      <c r="S199" s="10"/>
      <c r="T199" s="10"/>
    </row>
    <row r="200" spans="1:20" s="14" customFormat="1" x14ac:dyDescent="0.3">
      <c r="A200" s="38" t="s">
        <v>11</v>
      </c>
      <c r="B200" s="38" t="s">
        <v>77</v>
      </c>
      <c r="C200" s="38" t="s">
        <v>99</v>
      </c>
      <c r="D200" s="38">
        <v>3</v>
      </c>
      <c r="E200" s="19" t="s">
        <v>96</v>
      </c>
      <c r="F200" s="3">
        <v>1</v>
      </c>
      <c r="G200" s="16"/>
      <c r="H200" s="16"/>
      <c r="I200" s="16"/>
      <c r="J200" s="17"/>
      <c r="K200" s="17"/>
      <c r="L200" s="17"/>
      <c r="M200" s="17"/>
      <c r="N200" s="11"/>
      <c r="O200" s="16"/>
      <c r="P200" s="16"/>
      <c r="Q200" s="16"/>
      <c r="R200" s="11"/>
      <c r="S200" s="10"/>
      <c r="T200" s="10"/>
    </row>
    <row r="201" spans="1:20" s="14" customFormat="1" x14ac:dyDescent="0.3">
      <c r="A201" s="38" t="s">
        <v>11</v>
      </c>
      <c r="B201" s="38" t="s">
        <v>77</v>
      </c>
      <c r="C201" s="38" t="s">
        <v>99</v>
      </c>
      <c r="D201" s="38">
        <v>3</v>
      </c>
      <c r="E201" s="19" t="s">
        <v>96</v>
      </c>
      <c r="F201" s="3">
        <v>2</v>
      </c>
      <c r="G201" s="17"/>
      <c r="H201" s="17"/>
      <c r="I201" s="17"/>
      <c r="J201" s="17"/>
      <c r="K201" s="17"/>
      <c r="L201" s="17"/>
      <c r="M201" s="17"/>
      <c r="N201" s="11"/>
      <c r="O201" s="16"/>
      <c r="P201" s="16"/>
      <c r="Q201" s="16"/>
      <c r="R201" s="11"/>
      <c r="S201" s="10"/>
      <c r="T201" s="10"/>
    </row>
    <row r="202" spans="1:20" x14ac:dyDescent="0.3">
      <c r="A202" s="38" t="s">
        <v>11</v>
      </c>
      <c r="B202" s="38" t="s">
        <v>77</v>
      </c>
      <c r="C202" s="38" t="s">
        <v>99</v>
      </c>
      <c r="D202" s="38">
        <v>3</v>
      </c>
      <c r="E202" s="19" t="s">
        <v>96</v>
      </c>
      <c r="F202" s="3">
        <v>3</v>
      </c>
      <c r="G202" s="17"/>
      <c r="H202" s="17"/>
      <c r="I202" s="17"/>
      <c r="J202" s="17"/>
      <c r="K202" s="17"/>
      <c r="L202" s="17"/>
      <c r="M202" s="17"/>
      <c r="N202" s="11"/>
      <c r="O202" s="16"/>
      <c r="P202" s="16"/>
      <c r="Q202" s="16"/>
      <c r="R202" s="11"/>
    </row>
    <row r="203" spans="1:20" x14ac:dyDescent="0.3">
      <c r="A203" s="38" t="s">
        <v>11</v>
      </c>
      <c r="B203" s="38" t="s">
        <v>77</v>
      </c>
      <c r="C203" s="38" t="s">
        <v>99</v>
      </c>
      <c r="D203" s="38">
        <v>3</v>
      </c>
      <c r="E203" s="19" t="s">
        <v>96</v>
      </c>
      <c r="F203" s="3">
        <v>4</v>
      </c>
      <c r="G203" s="58">
        <v>8.9700000000000006</v>
      </c>
      <c r="H203" s="58">
        <v>8.7200000000000006</v>
      </c>
      <c r="I203" s="58">
        <v>8.69</v>
      </c>
      <c r="J203" s="17"/>
      <c r="K203" s="17"/>
      <c r="L203" s="17"/>
      <c r="M203" s="17"/>
      <c r="N203" s="11"/>
      <c r="O203" s="16">
        <f>AVERAGE(G203:N203)</f>
        <v>8.7933333333333348</v>
      </c>
      <c r="P203" s="16">
        <f>_xlfn.STDEV.S(G203:N203)</f>
        <v>0.15373136743466978</v>
      </c>
      <c r="Q203" s="16">
        <f>P203/SQRT(COUNT(G203:N203))</f>
        <v>8.8756846371295869E-2</v>
      </c>
      <c r="R203" s="11">
        <f>Q203*4.303</f>
        <v>0.38192070993568611</v>
      </c>
      <c r="S203" s="14"/>
      <c r="T203" s="14"/>
    </row>
    <row r="204" spans="1:20" ht="15" x14ac:dyDescent="0.3">
      <c r="A204" s="38" t="s">
        <v>20</v>
      </c>
      <c r="B204" s="38" t="s">
        <v>77</v>
      </c>
      <c r="C204" s="38" t="s">
        <v>99</v>
      </c>
      <c r="D204" s="38">
        <v>3</v>
      </c>
      <c r="E204" s="19" t="s">
        <v>105</v>
      </c>
      <c r="F204" s="3">
        <v>0</v>
      </c>
      <c r="G204" s="58">
        <v>7.01</v>
      </c>
      <c r="H204" s="58">
        <v>7.01</v>
      </c>
      <c r="I204" s="58">
        <v>7.01</v>
      </c>
      <c r="J204" s="17"/>
      <c r="K204" s="16"/>
      <c r="L204" s="16"/>
      <c r="M204" s="16"/>
      <c r="N204" s="11"/>
      <c r="O204" s="16">
        <f>AVERAGE(G204:N204)</f>
        <v>7.0100000000000007</v>
      </c>
      <c r="P204" s="16">
        <f>_xlfn.STDEV.S(G204:N204)</f>
        <v>1.0877919644084146E-15</v>
      </c>
      <c r="Q204" s="16">
        <f>P204/SQRT(COUNT(G204:N204))</f>
        <v>6.2803698347350997E-16</v>
      </c>
      <c r="R204" s="11">
        <f>Q204*4.303</f>
        <v>2.7024431398865133E-15</v>
      </c>
      <c r="S204" s="14"/>
      <c r="T204" s="14"/>
    </row>
    <row r="205" spans="1:20" ht="15" x14ac:dyDescent="0.3">
      <c r="A205" s="38" t="s">
        <v>20</v>
      </c>
      <c r="B205" s="38" t="s">
        <v>77</v>
      </c>
      <c r="C205" s="38" t="s">
        <v>99</v>
      </c>
      <c r="D205" s="38">
        <v>3</v>
      </c>
      <c r="E205" s="19" t="s">
        <v>105</v>
      </c>
      <c r="F205" s="3">
        <v>1</v>
      </c>
      <c r="G205" s="17"/>
      <c r="H205" s="17"/>
      <c r="I205" s="17"/>
      <c r="J205" s="17"/>
      <c r="K205" s="16"/>
      <c r="L205" s="16"/>
      <c r="M205" s="16"/>
      <c r="N205" s="11"/>
      <c r="O205" s="16"/>
      <c r="P205" s="16"/>
      <c r="Q205" s="16"/>
      <c r="R205" s="11"/>
      <c r="S205" s="14"/>
      <c r="T205" s="14"/>
    </row>
    <row r="206" spans="1:20" ht="15" x14ac:dyDescent="0.3">
      <c r="A206" s="38" t="s">
        <v>20</v>
      </c>
      <c r="B206" s="38" t="s">
        <v>77</v>
      </c>
      <c r="C206" s="38" t="s">
        <v>99</v>
      </c>
      <c r="D206" s="38">
        <v>3</v>
      </c>
      <c r="E206" s="19" t="s">
        <v>105</v>
      </c>
      <c r="F206" s="3">
        <v>2</v>
      </c>
      <c r="G206" s="17"/>
      <c r="H206" s="17"/>
      <c r="I206" s="17"/>
      <c r="J206" s="17"/>
      <c r="K206" s="16"/>
      <c r="L206" s="16"/>
      <c r="M206" s="16"/>
      <c r="N206" s="11"/>
      <c r="O206" s="16"/>
      <c r="P206" s="16"/>
      <c r="Q206" s="16"/>
      <c r="R206" s="11"/>
    </row>
    <row r="207" spans="1:20" ht="15" x14ac:dyDescent="0.3">
      <c r="A207" s="38" t="s">
        <v>20</v>
      </c>
      <c r="B207" s="38" t="s">
        <v>77</v>
      </c>
      <c r="C207" s="38" t="s">
        <v>99</v>
      </c>
      <c r="D207" s="38">
        <v>3</v>
      </c>
      <c r="E207" s="19" t="s">
        <v>105</v>
      </c>
      <c r="F207" s="3">
        <v>3</v>
      </c>
      <c r="G207" s="17"/>
      <c r="H207" s="17"/>
      <c r="I207" s="17"/>
      <c r="J207" s="17"/>
      <c r="K207" s="16"/>
      <c r="L207" s="16"/>
      <c r="M207" s="16"/>
      <c r="N207" s="11"/>
      <c r="O207" s="16"/>
      <c r="P207" s="16"/>
      <c r="Q207" s="16"/>
      <c r="R207" s="11"/>
    </row>
    <row r="208" spans="1:20" ht="15" x14ac:dyDescent="0.3">
      <c r="A208" s="38" t="s">
        <v>20</v>
      </c>
      <c r="B208" s="38" t="s">
        <v>77</v>
      </c>
      <c r="C208" s="38" t="s">
        <v>99</v>
      </c>
      <c r="D208" s="38">
        <v>3</v>
      </c>
      <c r="E208" s="19" t="s">
        <v>105</v>
      </c>
      <c r="F208" s="3">
        <v>4</v>
      </c>
      <c r="G208" s="17"/>
      <c r="H208" s="17"/>
      <c r="I208" s="17"/>
      <c r="J208" s="17"/>
      <c r="K208" s="16"/>
      <c r="L208" s="16"/>
      <c r="M208" s="16"/>
      <c r="N208" s="11"/>
      <c r="O208" s="16"/>
      <c r="P208" s="16"/>
      <c r="Q208" s="16"/>
      <c r="R208" s="11"/>
    </row>
    <row r="209" spans="1:20" s="41" customFormat="1" ht="15" x14ac:dyDescent="0.3">
      <c r="A209" s="38" t="s">
        <v>20</v>
      </c>
      <c r="B209" s="38" t="s">
        <v>77</v>
      </c>
      <c r="C209" s="38" t="s">
        <v>99</v>
      </c>
      <c r="D209" s="38">
        <v>3</v>
      </c>
      <c r="E209" s="19" t="s">
        <v>105</v>
      </c>
      <c r="F209" s="3">
        <v>5</v>
      </c>
      <c r="G209" s="58">
        <v>6.49</v>
      </c>
      <c r="H209" s="58">
        <v>6.51</v>
      </c>
      <c r="I209" s="58">
        <v>6.55</v>
      </c>
      <c r="J209" s="17"/>
      <c r="K209" s="16"/>
      <c r="L209" s="60"/>
      <c r="M209" s="60"/>
      <c r="N209" s="11"/>
      <c r="O209" s="16">
        <f>AVERAGE(G209:N209)</f>
        <v>6.5166666666666666</v>
      </c>
      <c r="P209" s="16">
        <f>_xlfn.STDEV.S(G209:N209)</f>
        <v>3.0550504633038766E-2</v>
      </c>
      <c r="Q209" s="16">
        <f>P209/SQRT(COUNT(G209:N209))</f>
        <v>1.7638342073763844E-2</v>
      </c>
      <c r="R209" s="11">
        <f>Q209*4.303</f>
        <v>7.5897785943405821E-2</v>
      </c>
    </row>
    <row r="210" spans="1:20" s="14" customFormat="1" ht="15" x14ac:dyDescent="0.3">
      <c r="A210" s="38" t="s">
        <v>21</v>
      </c>
      <c r="B210" s="38" t="s">
        <v>77</v>
      </c>
      <c r="C210" s="38" t="s">
        <v>99</v>
      </c>
      <c r="D210" s="38">
        <v>3</v>
      </c>
      <c r="E210" s="19" t="s">
        <v>106</v>
      </c>
      <c r="F210" s="3">
        <v>0</v>
      </c>
      <c r="G210" s="58">
        <v>7.07</v>
      </c>
      <c r="H210" s="58">
        <v>7.07</v>
      </c>
      <c r="I210" s="58">
        <v>7.07</v>
      </c>
      <c r="J210" s="17"/>
      <c r="K210" s="16"/>
      <c r="L210" s="16"/>
      <c r="M210" s="16"/>
      <c r="N210" s="11"/>
      <c r="O210" s="16">
        <f>AVERAGE(G210:N210)</f>
        <v>7.07</v>
      </c>
      <c r="P210" s="16">
        <f>_xlfn.STDEV.S(G210:N210)</f>
        <v>0</v>
      </c>
      <c r="Q210" s="16">
        <f>P210/SQRT(COUNT(G210:N210))</f>
        <v>0</v>
      </c>
      <c r="R210" s="11">
        <f>Q210*4.303</f>
        <v>0</v>
      </c>
      <c r="S210" s="5"/>
      <c r="T210" s="10"/>
    </row>
    <row r="211" spans="1:20" s="14" customFormat="1" ht="15" x14ac:dyDescent="0.3">
      <c r="A211" s="38" t="s">
        <v>21</v>
      </c>
      <c r="B211" s="38" t="s">
        <v>77</v>
      </c>
      <c r="C211" s="38" t="s">
        <v>99</v>
      </c>
      <c r="D211" s="38">
        <v>3</v>
      </c>
      <c r="E211" s="19" t="s">
        <v>106</v>
      </c>
      <c r="F211" s="3">
        <v>1</v>
      </c>
      <c r="G211" s="17"/>
      <c r="H211" s="17"/>
      <c r="I211" s="17"/>
      <c r="J211" s="17"/>
      <c r="K211" s="16"/>
      <c r="L211" s="17"/>
      <c r="M211" s="17"/>
      <c r="N211" s="11"/>
      <c r="O211" s="16"/>
      <c r="P211" s="16"/>
      <c r="Q211" s="16"/>
      <c r="R211" s="11"/>
      <c r="S211" s="12"/>
    </row>
    <row r="212" spans="1:20" s="14" customFormat="1" ht="15" x14ac:dyDescent="0.3">
      <c r="A212" s="38" t="s">
        <v>21</v>
      </c>
      <c r="B212" s="38" t="s">
        <v>77</v>
      </c>
      <c r="C212" s="38" t="s">
        <v>99</v>
      </c>
      <c r="D212" s="38">
        <v>3</v>
      </c>
      <c r="E212" s="19" t="s">
        <v>106</v>
      </c>
      <c r="F212" s="3">
        <v>2</v>
      </c>
      <c r="G212" s="17"/>
      <c r="H212" s="17"/>
      <c r="I212" s="17"/>
      <c r="J212" s="17"/>
      <c r="K212" s="16"/>
      <c r="L212" s="16"/>
      <c r="M212" s="16"/>
      <c r="N212" s="11"/>
      <c r="O212" s="16"/>
      <c r="P212" s="16"/>
      <c r="Q212" s="16"/>
      <c r="R212" s="11"/>
      <c r="S212" s="5"/>
      <c r="T212" s="10"/>
    </row>
    <row r="213" spans="1:20" s="14" customFormat="1" ht="15" x14ac:dyDescent="0.3">
      <c r="A213" s="38" t="s">
        <v>21</v>
      </c>
      <c r="B213" s="38" t="s">
        <v>77</v>
      </c>
      <c r="C213" s="38" t="s">
        <v>99</v>
      </c>
      <c r="D213" s="38">
        <v>3</v>
      </c>
      <c r="E213" s="19" t="s">
        <v>106</v>
      </c>
      <c r="F213" s="3">
        <v>3</v>
      </c>
      <c r="G213" s="17"/>
      <c r="H213" s="17"/>
      <c r="I213" s="17"/>
      <c r="J213" s="17"/>
      <c r="K213" s="16"/>
      <c r="L213" s="16"/>
      <c r="M213" s="16"/>
      <c r="N213" s="11"/>
      <c r="O213" s="16"/>
      <c r="P213" s="16"/>
      <c r="Q213" s="16"/>
      <c r="R213" s="11"/>
      <c r="S213" s="5"/>
      <c r="T213" s="10"/>
    </row>
    <row r="214" spans="1:20" s="14" customFormat="1" ht="15" x14ac:dyDescent="0.3">
      <c r="A214" s="38" t="s">
        <v>21</v>
      </c>
      <c r="B214" s="38" t="s">
        <v>77</v>
      </c>
      <c r="C214" s="38" t="s">
        <v>99</v>
      </c>
      <c r="D214" s="38">
        <v>3</v>
      </c>
      <c r="E214" s="19" t="s">
        <v>106</v>
      </c>
      <c r="F214" s="3">
        <v>4</v>
      </c>
      <c r="G214" s="58">
        <v>6.71</v>
      </c>
      <c r="H214" s="58">
        <v>6.56</v>
      </c>
      <c r="I214" s="58">
        <v>6.67</v>
      </c>
      <c r="J214" s="17"/>
      <c r="K214" s="16"/>
      <c r="L214" s="16"/>
      <c r="M214" s="16"/>
      <c r="N214" s="11"/>
      <c r="O214" s="16">
        <f>AVERAGE(G214:N214)</f>
        <v>6.6466666666666656</v>
      </c>
      <c r="P214" s="16">
        <f>_xlfn.STDEV.S(G214:N214)</f>
        <v>7.7674534651540478E-2</v>
      </c>
      <c r="Q214" s="16">
        <f>P214/SQRT(COUNT(G214:N214))</f>
        <v>4.484541349024581E-2</v>
      </c>
      <c r="R214" s="11">
        <f>Q214*4.303</f>
        <v>0.19296981424852772</v>
      </c>
      <c r="S214" s="10"/>
      <c r="T214" s="10"/>
    </row>
    <row r="215" spans="1:20" s="14" customFormat="1" x14ac:dyDescent="0.3">
      <c r="A215" s="38" t="s">
        <v>22</v>
      </c>
      <c r="B215" s="38" t="s">
        <v>77</v>
      </c>
      <c r="C215" s="38" t="s">
        <v>99</v>
      </c>
      <c r="D215" s="38">
        <v>3</v>
      </c>
      <c r="E215" s="19" t="s">
        <v>152</v>
      </c>
      <c r="F215" s="3">
        <v>0</v>
      </c>
      <c r="G215" s="58">
        <v>6.96</v>
      </c>
      <c r="H215" s="58">
        <v>6.96</v>
      </c>
      <c r="I215" s="58">
        <v>6.96</v>
      </c>
      <c r="J215" s="17"/>
      <c r="K215" s="17"/>
      <c r="L215" s="16"/>
      <c r="M215" s="16"/>
      <c r="N215" s="11"/>
      <c r="O215" s="16">
        <f>AVERAGE(G215:N215)</f>
        <v>6.96</v>
      </c>
      <c r="P215" s="16">
        <f>_xlfn.STDEV.S(G215:N215)</f>
        <v>0</v>
      </c>
      <c r="Q215" s="16">
        <f>P215/SQRT(COUNT(G215:N215))</f>
        <v>0</v>
      </c>
      <c r="R215" s="11">
        <f>Q215*4.303</f>
        <v>0</v>
      </c>
      <c r="S215" s="10"/>
      <c r="T215" s="10"/>
    </row>
    <row r="216" spans="1:20" x14ac:dyDescent="0.3">
      <c r="A216" s="38" t="s">
        <v>22</v>
      </c>
      <c r="B216" s="38" t="s">
        <v>77</v>
      </c>
      <c r="C216" s="38" t="s">
        <v>99</v>
      </c>
      <c r="D216" s="38">
        <v>3</v>
      </c>
      <c r="E216" s="19" t="s">
        <v>152</v>
      </c>
      <c r="F216" s="3">
        <v>1</v>
      </c>
      <c r="G216" s="17"/>
      <c r="H216" s="17"/>
      <c r="I216" s="17"/>
      <c r="J216" s="17"/>
      <c r="K216" s="17"/>
      <c r="L216" s="17"/>
      <c r="M216" s="17"/>
      <c r="N216" s="11"/>
      <c r="O216" s="16"/>
      <c r="P216" s="16"/>
      <c r="Q216" s="16"/>
      <c r="R216" s="11"/>
    </row>
    <row r="217" spans="1:20" x14ac:dyDescent="0.3">
      <c r="A217" s="38" t="s">
        <v>22</v>
      </c>
      <c r="B217" s="38" t="s">
        <v>77</v>
      </c>
      <c r="C217" s="38" t="s">
        <v>99</v>
      </c>
      <c r="D217" s="38">
        <v>3</v>
      </c>
      <c r="E217" s="19" t="s">
        <v>152</v>
      </c>
      <c r="F217" s="3">
        <v>3</v>
      </c>
      <c r="G217" s="17"/>
      <c r="H217" s="17"/>
      <c r="I217" s="17"/>
      <c r="J217" s="17"/>
      <c r="K217" s="17"/>
      <c r="L217" s="17"/>
      <c r="M217" s="17"/>
      <c r="N217" s="11"/>
      <c r="O217" s="16"/>
      <c r="P217" s="16"/>
      <c r="Q217" s="16"/>
      <c r="R217" s="11"/>
    </row>
    <row r="218" spans="1:20" x14ac:dyDescent="0.3">
      <c r="A218" s="38" t="s">
        <v>22</v>
      </c>
      <c r="B218" s="38" t="s">
        <v>77</v>
      </c>
      <c r="C218" s="38" t="s">
        <v>99</v>
      </c>
      <c r="D218" s="38">
        <v>3</v>
      </c>
      <c r="E218" s="19" t="s">
        <v>152</v>
      </c>
      <c r="F218" s="3">
        <v>5</v>
      </c>
      <c r="G218" s="58">
        <v>6.42</v>
      </c>
      <c r="H218" s="58">
        <v>6.4</v>
      </c>
      <c r="I218" s="58">
        <v>6.38</v>
      </c>
      <c r="J218" s="17"/>
      <c r="K218" s="17"/>
      <c r="L218" s="17"/>
      <c r="M218" s="17"/>
      <c r="N218" s="11"/>
      <c r="O218" s="16">
        <f>AVERAGE(G218:N218)</f>
        <v>6.3999999999999995</v>
      </c>
      <c r="P218" s="16">
        <f>_xlfn.STDEV.S(G218:N218)</f>
        <v>2.0000000000000018E-2</v>
      </c>
      <c r="Q218" s="16">
        <f>P218/SQRT(COUNT(G218:N218))</f>
        <v>1.1547005383792526E-2</v>
      </c>
      <c r="R218" s="11">
        <f>Q218*4.303</f>
        <v>4.9686764166459244E-2</v>
      </c>
    </row>
    <row r="219" spans="1:20" x14ac:dyDescent="0.3">
      <c r="A219" s="38" t="s">
        <v>23</v>
      </c>
      <c r="B219" s="38" t="s">
        <v>77</v>
      </c>
      <c r="C219" s="38" t="s">
        <v>99</v>
      </c>
      <c r="D219" s="38">
        <v>1</v>
      </c>
      <c r="E219" s="19" t="s">
        <v>109</v>
      </c>
      <c r="F219" s="3">
        <v>0</v>
      </c>
      <c r="G219" s="17" t="s">
        <v>140</v>
      </c>
      <c r="H219" s="17"/>
      <c r="I219" s="17"/>
      <c r="J219" s="17"/>
      <c r="K219" s="16"/>
      <c r="L219" s="16"/>
      <c r="M219" s="16"/>
      <c r="N219" s="11"/>
      <c r="O219" s="16"/>
      <c r="P219" s="16"/>
      <c r="Q219" s="16"/>
      <c r="R219" s="11"/>
      <c r="S219" s="14"/>
      <c r="T219" s="14"/>
    </row>
    <row r="220" spans="1:20" x14ac:dyDescent="0.3">
      <c r="A220" s="38" t="s">
        <v>23</v>
      </c>
      <c r="B220" s="38" t="s">
        <v>77</v>
      </c>
      <c r="C220" s="38" t="s">
        <v>99</v>
      </c>
      <c r="D220" s="38">
        <v>1</v>
      </c>
      <c r="E220" s="19" t="s">
        <v>109</v>
      </c>
      <c r="F220" s="3">
        <v>1</v>
      </c>
      <c r="G220" s="17"/>
      <c r="H220" s="17"/>
      <c r="I220" s="17"/>
      <c r="J220" s="17"/>
      <c r="K220" s="17"/>
      <c r="L220" s="16"/>
      <c r="M220" s="16"/>
      <c r="N220" s="11"/>
      <c r="O220" s="16"/>
      <c r="P220" s="16"/>
      <c r="Q220" s="16"/>
      <c r="R220" s="11"/>
      <c r="S220" s="14"/>
      <c r="T220" s="14"/>
    </row>
    <row r="221" spans="1:20" x14ac:dyDescent="0.3">
      <c r="A221" s="38" t="s">
        <v>23</v>
      </c>
      <c r="B221" s="38" t="s">
        <v>77</v>
      </c>
      <c r="C221" s="38" t="s">
        <v>99</v>
      </c>
      <c r="D221" s="38">
        <v>1</v>
      </c>
      <c r="E221" s="19" t="s">
        <v>109</v>
      </c>
      <c r="F221" s="3">
        <v>2</v>
      </c>
      <c r="G221" s="17"/>
      <c r="H221" s="17"/>
      <c r="I221" s="17"/>
      <c r="J221" s="17"/>
      <c r="K221" s="17"/>
      <c r="L221" s="16"/>
      <c r="M221" s="16"/>
      <c r="N221" s="11"/>
      <c r="O221" s="16"/>
      <c r="P221" s="16"/>
      <c r="Q221" s="16"/>
      <c r="R221" s="11"/>
      <c r="S221" s="14"/>
      <c r="T221" s="14"/>
    </row>
    <row r="222" spans="1:20" s="14" customFormat="1" x14ac:dyDescent="0.3">
      <c r="A222" s="38" t="s">
        <v>23</v>
      </c>
      <c r="B222" s="38" t="s">
        <v>77</v>
      </c>
      <c r="C222" s="38" t="s">
        <v>99</v>
      </c>
      <c r="D222" s="38">
        <v>1</v>
      </c>
      <c r="E222" s="19" t="s">
        <v>109</v>
      </c>
      <c r="F222" s="3">
        <v>3</v>
      </c>
      <c r="G222" s="17"/>
      <c r="H222" s="17"/>
      <c r="I222" s="17"/>
      <c r="J222" s="17"/>
      <c r="K222" s="17"/>
      <c r="L222" s="16"/>
      <c r="M222" s="16"/>
      <c r="N222" s="11"/>
      <c r="O222" s="16"/>
      <c r="P222" s="16"/>
      <c r="Q222" s="16"/>
      <c r="R222" s="11"/>
      <c r="S222" s="10"/>
      <c r="T222" s="10"/>
    </row>
    <row r="223" spans="1:20" x14ac:dyDescent="0.3">
      <c r="A223" s="38" t="s">
        <v>23</v>
      </c>
      <c r="B223" s="38" t="s">
        <v>77</v>
      </c>
      <c r="C223" s="38" t="s">
        <v>99</v>
      </c>
      <c r="D223" s="38">
        <v>1</v>
      </c>
      <c r="E223" s="19" t="s">
        <v>109</v>
      </c>
      <c r="F223" s="3">
        <v>4</v>
      </c>
      <c r="G223" s="17"/>
      <c r="H223" s="17"/>
      <c r="I223" s="17"/>
      <c r="J223" s="17"/>
      <c r="K223" s="17"/>
      <c r="L223" s="16"/>
      <c r="M223" s="16"/>
      <c r="N223" s="11"/>
      <c r="O223" s="16"/>
      <c r="P223" s="16"/>
      <c r="Q223" s="16"/>
      <c r="R223" s="11"/>
    </row>
    <row r="224" spans="1:20" s="14" customFormat="1" x14ac:dyDescent="0.3">
      <c r="A224" s="38" t="s">
        <v>23</v>
      </c>
      <c r="B224" s="38" t="s">
        <v>77</v>
      </c>
      <c r="C224" s="38" t="s">
        <v>99</v>
      </c>
      <c r="D224" s="38">
        <v>1</v>
      </c>
      <c r="E224" s="19" t="s">
        <v>109</v>
      </c>
      <c r="F224" s="3">
        <v>5</v>
      </c>
      <c r="G224" s="17"/>
      <c r="H224" s="17"/>
      <c r="I224" s="17"/>
      <c r="J224" s="17"/>
      <c r="K224" s="16"/>
      <c r="L224" s="16"/>
      <c r="M224" s="16"/>
      <c r="N224" s="11"/>
      <c r="O224" s="16"/>
      <c r="P224" s="16"/>
      <c r="Q224" s="16"/>
      <c r="R224" s="11"/>
      <c r="S224" s="10"/>
      <c r="T224" s="10"/>
    </row>
    <row r="225" spans="1:20" s="14" customFormat="1" ht="15" x14ac:dyDescent="0.3">
      <c r="A225" s="38" t="s">
        <v>24</v>
      </c>
      <c r="B225" s="38" t="s">
        <v>77</v>
      </c>
      <c r="C225" s="38" t="s">
        <v>99</v>
      </c>
      <c r="D225" s="38">
        <v>3</v>
      </c>
      <c r="E225" s="19" t="s">
        <v>106</v>
      </c>
      <c r="F225" s="3">
        <v>0</v>
      </c>
      <c r="G225" s="58">
        <v>7.07</v>
      </c>
      <c r="H225" s="58">
        <v>7.07</v>
      </c>
      <c r="I225" s="58">
        <v>7.07</v>
      </c>
      <c r="J225" s="17"/>
      <c r="K225" s="16"/>
      <c r="L225" s="16"/>
      <c r="M225" s="16"/>
      <c r="N225" s="11"/>
      <c r="O225" s="16">
        <f>AVERAGE(G225:N225)</f>
        <v>7.07</v>
      </c>
      <c r="P225" s="16">
        <f>_xlfn.STDEV.S(G225:N225)</f>
        <v>0</v>
      </c>
      <c r="Q225" s="16">
        <f>P225/SQRT(COUNT(G225:N225))</f>
        <v>0</v>
      </c>
      <c r="R225" s="11">
        <f>Q225*4.303</f>
        <v>0</v>
      </c>
      <c r="S225" s="10"/>
      <c r="T225" s="10"/>
    </row>
    <row r="226" spans="1:20" s="14" customFormat="1" ht="15" x14ac:dyDescent="0.3">
      <c r="A226" s="38" t="s">
        <v>24</v>
      </c>
      <c r="B226" s="38" t="s">
        <v>77</v>
      </c>
      <c r="C226" s="38" t="s">
        <v>99</v>
      </c>
      <c r="D226" s="38">
        <v>3</v>
      </c>
      <c r="E226" s="19" t="s">
        <v>106</v>
      </c>
      <c r="F226" s="3">
        <v>1</v>
      </c>
      <c r="G226" s="17"/>
      <c r="H226" s="17"/>
      <c r="I226" s="17"/>
      <c r="J226" s="17"/>
      <c r="K226" s="16"/>
      <c r="L226" s="16"/>
      <c r="M226" s="16"/>
      <c r="N226" s="11"/>
      <c r="O226" s="16"/>
      <c r="P226" s="16"/>
      <c r="Q226" s="16"/>
      <c r="R226" s="11"/>
      <c r="S226" s="10"/>
      <c r="T226" s="10"/>
    </row>
    <row r="227" spans="1:20" s="14" customFormat="1" ht="16.5" customHeight="1" x14ac:dyDescent="0.3">
      <c r="A227" s="38" t="s">
        <v>24</v>
      </c>
      <c r="B227" s="38" t="s">
        <v>77</v>
      </c>
      <c r="C227" s="38" t="s">
        <v>99</v>
      </c>
      <c r="D227" s="38">
        <v>3</v>
      </c>
      <c r="E227" s="19" t="s">
        <v>106</v>
      </c>
      <c r="F227" s="3">
        <v>2</v>
      </c>
      <c r="G227" s="17"/>
      <c r="H227" s="17"/>
      <c r="I227" s="17"/>
      <c r="J227" s="17"/>
      <c r="K227" s="16"/>
      <c r="L227" s="16"/>
      <c r="M227" s="16"/>
      <c r="N227" s="11"/>
      <c r="O227" s="16"/>
      <c r="P227" s="16"/>
      <c r="Q227" s="16"/>
      <c r="R227" s="11"/>
      <c r="S227" s="10"/>
      <c r="T227" s="10"/>
    </row>
    <row r="228" spans="1:20" s="14" customFormat="1" ht="15" x14ac:dyDescent="0.3">
      <c r="A228" s="38" t="s">
        <v>24</v>
      </c>
      <c r="B228" s="38" t="s">
        <v>77</v>
      </c>
      <c r="C228" s="38" t="s">
        <v>99</v>
      </c>
      <c r="D228" s="38">
        <v>3</v>
      </c>
      <c r="E228" s="19" t="s">
        <v>106</v>
      </c>
      <c r="F228" s="3">
        <v>3</v>
      </c>
      <c r="G228" s="17"/>
      <c r="H228" s="17"/>
      <c r="I228" s="17"/>
      <c r="J228" s="16"/>
      <c r="K228" s="16"/>
      <c r="L228" s="16"/>
      <c r="M228" s="16"/>
      <c r="N228" s="11"/>
      <c r="O228" s="16"/>
      <c r="P228" s="16"/>
      <c r="Q228" s="16"/>
      <c r="R228" s="11"/>
      <c r="S228" s="10"/>
      <c r="T228" s="10"/>
    </row>
    <row r="229" spans="1:20" ht="15" x14ac:dyDescent="0.3">
      <c r="A229" s="38" t="s">
        <v>24</v>
      </c>
      <c r="B229" s="38" t="s">
        <v>77</v>
      </c>
      <c r="C229" s="38" t="s">
        <v>99</v>
      </c>
      <c r="D229" s="38">
        <v>3</v>
      </c>
      <c r="E229" s="19" t="s">
        <v>106</v>
      </c>
      <c r="F229" s="3">
        <v>4</v>
      </c>
      <c r="G229" s="58">
        <v>7.2</v>
      </c>
      <c r="H229" s="58">
        <v>7.25</v>
      </c>
      <c r="I229" s="58">
        <v>7.21</v>
      </c>
      <c r="J229" s="16"/>
      <c r="K229" s="16"/>
      <c r="L229" s="16"/>
      <c r="M229" s="16"/>
      <c r="N229" s="11"/>
      <c r="O229" s="16">
        <f>AVERAGE(G229:N229)</f>
        <v>7.22</v>
      </c>
      <c r="P229" s="16">
        <f>_xlfn.STDEV.S(G229:N229)</f>
        <v>2.6457513110645845E-2</v>
      </c>
      <c r="Q229" s="16">
        <f>P229/SQRT(COUNT(G229:N229))</f>
        <v>1.5275252316519432E-2</v>
      </c>
      <c r="R229" s="11">
        <f>Q229*4.303</f>
        <v>6.5729410717983119E-2</v>
      </c>
    </row>
    <row r="230" spans="1:20" s="14" customFormat="1" ht="15" x14ac:dyDescent="0.35">
      <c r="A230" s="38" t="s">
        <v>26</v>
      </c>
      <c r="B230" s="38" t="s">
        <v>77</v>
      </c>
      <c r="C230" s="38" t="s">
        <v>99</v>
      </c>
      <c r="D230" s="38">
        <v>3</v>
      </c>
      <c r="E230" s="19" t="s">
        <v>114</v>
      </c>
      <c r="F230" s="3">
        <v>0</v>
      </c>
      <c r="G230" s="58">
        <v>8.4499999999999993</v>
      </c>
      <c r="H230" s="58">
        <v>8.4499999999999993</v>
      </c>
      <c r="I230" s="58">
        <v>8.4499999999999993</v>
      </c>
      <c r="J230" s="16"/>
      <c r="K230" s="16"/>
      <c r="L230" s="16"/>
      <c r="M230" s="16"/>
      <c r="N230" s="11"/>
      <c r="O230" s="16">
        <f>AVERAGE(G230:N230)</f>
        <v>8.4499999999999993</v>
      </c>
      <c r="P230" s="16">
        <f>_xlfn.STDEV.S(G230:N230)</f>
        <v>0</v>
      </c>
      <c r="Q230" s="16">
        <f>P230/SQRT(COUNT(G230:N230))</f>
        <v>0</v>
      </c>
      <c r="R230" s="11">
        <f>Q230*4.303</f>
        <v>0</v>
      </c>
      <c r="S230" s="10"/>
      <c r="T230" s="10"/>
    </row>
    <row r="231" spans="1:20" s="14" customFormat="1" ht="15" x14ac:dyDescent="0.35">
      <c r="A231" s="38" t="s">
        <v>26</v>
      </c>
      <c r="B231" s="38" t="s">
        <v>77</v>
      </c>
      <c r="C231" s="38" t="s">
        <v>99</v>
      </c>
      <c r="D231" s="38">
        <v>3</v>
      </c>
      <c r="E231" s="19" t="s">
        <v>114</v>
      </c>
      <c r="F231" s="3">
        <v>1</v>
      </c>
      <c r="G231" s="58">
        <v>8.26</v>
      </c>
      <c r="H231" s="58">
        <v>8.2799999999999994</v>
      </c>
      <c r="I231" s="58">
        <v>8.3000000000000007</v>
      </c>
      <c r="J231" s="16"/>
      <c r="K231" s="16"/>
      <c r="L231" s="16"/>
      <c r="M231" s="16"/>
      <c r="N231" s="11"/>
      <c r="O231" s="16">
        <f>AVERAGE(G231:N231)</f>
        <v>8.2799999999999994</v>
      </c>
      <c r="P231" s="16">
        <f>_xlfn.STDEV.S(G231:N231)</f>
        <v>2.0000000000000462E-2</v>
      </c>
      <c r="Q231" s="16">
        <f>P231/SQRT(COUNT(G231:N231))</f>
        <v>1.1547005383792783E-2</v>
      </c>
      <c r="R231" s="11">
        <f>Q231*4.303</f>
        <v>4.9686764166460347E-2</v>
      </c>
      <c r="S231" s="10"/>
      <c r="T231" s="10"/>
    </row>
    <row r="232" spans="1:20" s="14" customFormat="1" ht="15" x14ac:dyDescent="0.35">
      <c r="A232" s="38" t="s">
        <v>26</v>
      </c>
      <c r="B232" s="38" t="s">
        <v>77</v>
      </c>
      <c r="C232" s="38" t="s">
        <v>99</v>
      </c>
      <c r="D232" s="38">
        <v>3</v>
      </c>
      <c r="E232" s="19" t="s">
        <v>114</v>
      </c>
      <c r="F232" s="3">
        <v>2</v>
      </c>
      <c r="G232" s="58">
        <v>8.23</v>
      </c>
      <c r="H232" s="58">
        <v>8.26</v>
      </c>
      <c r="I232" s="58">
        <v>8.2700010000000006</v>
      </c>
      <c r="J232" s="16"/>
      <c r="K232" s="16"/>
      <c r="L232" s="16"/>
      <c r="M232" s="16"/>
      <c r="N232" s="11"/>
      <c r="O232" s="16">
        <f>AVERAGE(G232:N232)</f>
        <v>8.2533336666666681</v>
      </c>
      <c r="P232" s="16">
        <f>_xlfn.STDEV.S(G232:N232)</f>
        <v>2.0817060319202902E-2</v>
      </c>
      <c r="Q232" s="16">
        <f>P232/SQRT(COUNT(G232:N232))</f>
        <v>1.2018735379028473E-2</v>
      </c>
      <c r="R232" s="11">
        <f>Q232*4.303</f>
        <v>5.1716618335959516E-2</v>
      </c>
      <c r="S232" s="10"/>
      <c r="T232" s="10"/>
    </row>
    <row r="233" spans="1:20" s="14" customFormat="1" ht="15" x14ac:dyDescent="0.35">
      <c r="A233" s="38" t="s">
        <v>26</v>
      </c>
      <c r="B233" s="38" t="s">
        <v>77</v>
      </c>
      <c r="C233" s="38" t="s">
        <v>99</v>
      </c>
      <c r="D233" s="38">
        <v>3</v>
      </c>
      <c r="E233" s="19" t="s">
        <v>114</v>
      </c>
      <c r="F233" s="3">
        <v>3</v>
      </c>
      <c r="G233" s="58">
        <v>8.2700010000000006</v>
      </c>
      <c r="H233" s="58">
        <v>8.2899999999999991</v>
      </c>
      <c r="I233" s="58">
        <v>8.2899999999999991</v>
      </c>
      <c r="J233" s="16"/>
      <c r="K233" s="16"/>
      <c r="L233" s="16"/>
      <c r="M233" s="16"/>
      <c r="N233" s="11"/>
      <c r="O233" s="16">
        <f>AVERAGE(G233:N233)</f>
        <v>8.2833336666666657</v>
      </c>
      <c r="P233" s="16">
        <f>_xlfn.STDEV.S(G233:N233)</f>
        <v>1.1546428033522486E-2</v>
      </c>
      <c r="Q233" s="16">
        <f>P233/SQRT(COUNT(G233:N233))</f>
        <v>6.6663333333328492E-3</v>
      </c>
      <c r="R233" s="11">
        <f>Q233*4.303</f>
        <v>2.8685232333331249E-2</v>
      </c>
      <c r="S233" s="10"/>
      <c r="T233" s="10"/>
    </row>
    <row r="234" spans="1:20" s="14" customFormat="1" ht="15" x14ac:dyDescent="0.35">
      <c r="A234" s="38" t="s">
        <v>26</v>
      </c>
      <c r="B234" s="38" t="s">
        <v>77</v>
      </c>
      <c r="C234" s="38" t="s">
        <v>99</v>
      </c>
      <c r="D234" s="38">
        <v>3</v>
      </c>
      <c r="E234" s="19" t="s">
        <v>114</v>
      </c>
      <c r="F234" s="3">
        <v>4</v>
      </c>
      <c r="G234" s="17"/>
      <c r="H234" s="17"/>
      <c r="I234" s="17"/>
      <c r="J234" s="16"/>
      <c r="K234" s="16"/>
      <c r="L234" s="16"/>
      <c r="M234" s="16"/>
      <c r="N234" s="11"/>
      <c r="O234" s="16"/>
      <c r="P234" s="16"/>
      <c r="Q234" s="16"/>
      <c r="R234" s="11"/>
      <c r="S234" s="10"/>
      <c r="T234" s="10"/>
    </row>
    <row r="235" spans="1:20" s="14" customFormat="1" x14ac:dyDescent="0.3">
      <c r="A235" s="38" t="s">
        <v>28</v>
      </c>
      <c r="B235" s="38" t="s">
        <v>77</v>
      </c>
      <c r="C235" s="38" t="s">
        <v>99</v>
      </c>
      <c r="D235" s="38">
        <v>3</v>
      </c>
      <c r="E235" s="19" t="s">
        <v>117</v>
      </c>
      <c r="F235" s="3">
        <v>0</v>
      </c>
      <c r="G235" s="58">
        <v>6.57</v>
      </c>
      <c r="H235" s="58">
        <v>6.57</v>
      </c>
      <c r="I235" s="58">
        <v>6.57</v>
      </c>
      <c r="J235" s="17"/>
      <c r="K235" s="16"/>
      <c r="L235" s="16"/>
      <c r="M235" s="16"/>
      <c r="N235" s="11"/>
      <c r="O235" s="16">
        <f t="shared" ref="O235:O240" si="11">AVERAGE(G235:N235)</f>
        <v>6.57</v>
      </c>
      <c r="P235" s="16">
        <f t="shared" ref="P235:P240" si="12">_xlfn.STDEV.S(G235:N235)</f>
        <v>0</v>
      </c>
      <c r="Q235" s="16">
        <f t="shared" ref="Q235:Q240" si="13">P235/SQRT(COUNT(G235:N235))</f>
        <v>0</v>
      </c>
      <c r="R235" s="11">
        <f t="shared" ref="R235:R240" si="14">Q235*4.303</f>
        <v>0</v>
      </c>
      <c r="S235" s="10"/>
      <c r="T235" s="10"/>
    </row>
    <row r="236" spans="1:20" s="14" customFormat="1" x14ac:dyDescent="0.3">
      <c r="A236" s="38" t="s">
        <v>28</v>
      </c>
      <c r="B236" s="38" t="s">
        <v>77</v>
      </c>
      <c r="C236" s="38" t="s">
        <v>99</v>
      </c>
      <c r="D236" s="38">
        <v>3</v>
      </c>
      <c r="E236" s="19" t="s">
        <v>117</v>
      </c>
      <c r="F236" s="3">
        <v>1</v>
      </c>
      <c r="G236" s="58">
        <v>6.26</v>
      </c>
      <c r="H236" s="58">
        <v>6.29</v>
      </c>
      <c r="I236" s="58">
        <v>6.28</v>
      </c>
      <c r="J236" s="17"/>
      <c r="K236" s="16"/>
      <c r="L236" s="16"/>
      <c r="M236" s="16"/>
      <c r="N236" s="11"/>
      <c r="O236" s="16">
        <f t="shared" si="11"/>
        <v>6.2766666666666673</v>
      </c>
      <c r="P236" s="16">
        <f t="shared" si="12"/>
        <v>1.5275252316519626E-2</v>
      </c>
      <c r="Q236" s="16">
        <f t="shared" si="13"/>
        <v>8.8191710368820606E-3</v>
      </c>
      <c r="R236" s="11">
        <f t="shared" si="14"/>
        <v>3.7948892971703507E-2</v>
      </c>
      <c r="S236" s="10"/>
      <c r="T236" s="10"/>
    </row>
    <row r="237" spans="1:20" s="14" customFormat="1" x14ac:dyDescent="0.3">
      <c r="A237" s="38" t="s">
        <v>28</v>
      </c>
      <c r="B237" s="38" t="s">
        <v>77</v>
      </c>
      <c r="C237" s="38" t="s">
        <v>99</v>
      </c>
      <c r="D237" s="38">
        <v>3</v>
      </c>
      <c r="E237" s="19" t="s">
        <v>117</v>
      </c>
      <c r="F237" s="3">
        <v>2</v>
      </c>
      <c r="G237" s="58">
        <v>6.49</v>
      </c>
      <c r="H237" s="58">
        <v>6.47</v>
      </c>
      <c r="I237" s="58">
        <v>6.39</v>
      </c>
      <c r="J237" s="17"/>
      <c r="K237" s="16"/>
      <c r="L237" s="16"/>
      <c r="M237" s="16"/>
      <c r="N237" s="11"/>
      <c r="O237" s="16">
        <f t="shared" si="11"/>
        <v>6.45</v>
      </c>
      <c r="P237" s="16">
        <f t="shared" si="12"/>
        <v>5.291502622129203E-2</v>
      </c>
      <c r="Q237" s="16">
        <f t="shared" si="13"/>
        <v>3.0550504633039061E-2</v>
      </c>
      <c r="R237" s="11">
        <f t="shared" si="14"/>
        <v>0.13145882143596707</v>
      </c>
      <c r="S237" s="10"/>
      <c r="T237" s="10"/>
    </row>
    <row r="238" spans="1:20" s="14" customFormat="1" x14ac:dyDescent="0.3">
      <c r="A238" s="38" t="s">
        <v>28</v>
      </c>
      <c r="B238" s="38" t="s">
        <v>77</v>
      </c>
      <c r="C238" s="38" t="s">
        <v>99</v>
      </c>
      <c r="D238" s="38">
        <v>3</v>
      </c>
      <c r="E238" s="19" t="s">
        <v>117</v>
      </c>
      <c r="F238" s="3">
        <v>3</v>
      </c>
      <c r="G238" s="58">
        <v>6.31</v>
      </c>
      <c r="H238" s="58">
        <v>6.31</v>
      </c>
      <c r="I238" s="58">
        <v>6.3</v>
      </c>
      <c r="J238" s="17"/>
      <c r="K238" s="16"/>
      <c r="L238" s="16"/>
      <c r="M238" s="16"/>
      <c r="N238" s="11"/>
      <c r="O238" s="16">
        <f t="shared" si="11"/>
        <v>6.3066666666666658</v>
      </c>
      <c r="P238" s="16">
        <f t="shared" si="12"/>
        <v>5.7735026918961348E-3</v>
      </c>
      <c r="Q238" s="16">
        <f t="shared" si="13"/>
        <v>3.3333333333332624E-3</v>
      </c>
      <c r="R238" s="11">
        <f t="shared" si="14"/>
        <v>1.4343333333333028E-2</v>
      </c>
      <c r="S238" s="10"/>
      <c r="T238" s="10"/>
    </row>
    <row r="239" spans="1:20" x14ac:dyDescent="0.3">
      <c r="A239" s="38" t="s">
        <v>28</v>
      </c>
      <c r="B239" s="38" t="s">
        <v>77</v>
      </c>
      <c r="C239" s="38" t="s">
        <v>99</v>
      </c>
      <c r="D239" s="38">
        <v>3</v>
      </c>
      <c r="E239" s="19" t="s">
        <v>117</v>
      </c>
      <c r="F239" s="3">
        <v>4</v>
      </c>
      <c r="G239" s="58">
        <v>6.27</v>
      </c>
      <c r="H239" s="58">
        <v>6.26</v>
      </c>
      <c r="I239" s="58">
        <v>6.19</v>
      </c>
      <c r="J239" s="17"/>
      <c r="K239" s="16"/>
      <c r="L239" s="16"/>
      <c r="M239" s="16"/>
      <c r="N239" s="11"/>
      <c r="O239" s="16">
        <f t="shared" si="11"/>
        <v>6.2399999999999993</v>
      </c>
      <c r="P239" s="16">
        <f t="shared" si="12"/>
        <v>4.3588989435406317E-2</v>
      </c>
      <c r="Q239" s="16">
        <f t="shared" si="13"/>
        <v>2.5166114784235593E-2</v>
      </c>
      <c r="R239" s="11">
        <f t="shared" si="14"/>
        <v>0.10828979191656575</v>
      </c>
    </row>
    <row r="240" spans="1:20" s="14" customFormat="1" x14ac:dyDescent="0.3">
      <c r="A240" s="38" t="s">
        <v>12</v>
      </c>
      <c r="B240" s="38" t="s">
        <v>77</v>
      </c>
      <c r="C240" s="38" t="s">
        <v>99</v>
      </c>
      <c r="D240" s="38">
        <v>3</v>
      </c>
      <c r="E240" s="61" t="s">
        <v>126</v>
      </c>
      <c r="F240" s="3">
        <v>0</v>
      </c>
      <c r="G240" s="58">
        <v>7.11</v>
      </c>
      <c r="H240" s="58">
        <v>7.11</v>
      </c>
      <c r="I240" s="58">
        <v>7.11</v>
      </c>
      <c r="J240" s="17"/>
      <c r="K240" s="16"/>
      <c r="L240" s="16"/>
      <c r="M240" s="16"/>
      <c r="N240" s="11"/>
      <c r="O240" s="16">
        <f t="shared" si="11"/>
        <v>7.11</v>
      </c>
      <c r="P240" s="16">
        <f t="shared" si="12"/>
        <v>0</v>
      </c>
      <c r="Q240" s="16">
        <f t="shared" si="13"/>
        <v>0</v>
      </c>
      <c r="R240" s="11">
        <f t="shared" si="14"/>
        <v>0</v>
      </c>
      <c r="S240" s="10"/>
      <c r="T240" s="10"/>
    </row>
    <row r="241" spans="1:20" s="14" customFormat="1" x14ac:dyDescent="0.3">
      <c r="A241" s="38" t="s">
        <v>12</v>
      </c>
      <c r="B241" s="38" t="s">
        <v>77</v>
      </c>
      <c r="C241" s="38" t="s">
        <v>99</v>
      </c>
      <c r="D241" s="38">
        <v>3</v>
      </c>
      <c r="E241" s="61" t="s">
        <v>126</v>
      </c>
      <c r="F241" s="3">
        <v>1</v>
      </c>
      <c r="G241" s="17"/>
      <c r="H241" s="17"/>
      <c r="I241" s="17"/>
      <c r="J241" s="17"/>
      <c r="K241" s="16"/>
      <c r="L241" s="16"/>
      <c r="M241" s="16"/>
      <c r="N241" s="11"/>
      <c r="O241" s="16"/>
      <c r="P241" s="16"/>
      <c r="Q241" s="16"/>
      <c r="R241" s="11"/>
      <c r="S241" s="10"/>
      <c r="T241" s="10"/>
    </row>
    <row r="242" spans="1:20" s="14" customFormat="1" x14ac:dyDescent="0.3">
      <c r="A242" s="38" t="s">
        <v>12</v>
      </c>
      <c r="B242" s="38" t="s">
        <v>77</v>
      </c>
      <c r="C242" s="38" t="s">
        <v>99</v>
      </c>
      <c r="D242" s="38">
        <v>3</v>
      </c>
      <c r="E242" s="61" t="s">
        <v>126</v>
      </c>
      <c r="F242" s="3">
        <v>2</v>
      </c>
      <c r="G242" s="17"/>
      <c r="H242" s="17"/>
      <c r="I242" s="17"/>
      <c r="J242" s="17"/>
      <c r="K242" s="16"/>
      <c r="L242" s="16"/>
      <c r="M242" s="16"/>
      <c r="N242" s="11"/>
      <c r="O242" s="16"/>
      <c r="P242" s="16"/>
      <c r="Q242" s="16"/>
      <c r="R242" s="11"/>
      <c r="S242" s="10"/>
      <c r="T242" s="10"/>
    </row>
    <row r="243" spans="1:20" s="14" customFormat="1" x14ac:dyDescent="0.3">
      <c r="A243" s="38" t="s">
        <v>12</v>
      </c>
      <c r="B243" s="38" t="s">
        <v>77</v>
      </c>
      <c r="C243" s="38" t="s">
        <v>99</v>
      </c>
      <c r="D243" s="38">
        <v>3</v>
      </c>
      <c r="E243" s="61" t="s">
        <v>126</v>
      </c>
      <c r="F243" s="3">
        <v>3</v>
      </c>
      <c r="G243" s="17"/>
      <c r="H243" s="17"/>
      <c r="I243" s="17"/>
      <c r="J243" s="17"/>
      <c r="K243" s="17"/>
      <c r="L243" s="17"/>
      <c r="M243" s="17"/>
      <c r="N243" s="11"/>
      <c r="O243" s="16"/>
      <c r="P243" s="16"/>
      <c r="Q243" s="16"/>
      <c r="R243" s="11"/>
    </row>
    <row r="244" spans="1:20" s="14" customFormat="1" x14ac:dyDescent="0.3">
      <c r="A244" s="38" t="s">
        <v>12</v>
      </c>
      <c r="B244" s="38" t="s">
        <v>77</v>
      </c>
      <c r="C244" s="38" t="s">
        <v>99</v>
      </c>
      <c r="D244" s="38">
        <v>3</v>
      </c>
      <c r="E244" s="61" t="s">
        <v>126</v>
      </c>
      <c r="F244" s="3">
        <v>4</v>
      </c>
      <c r="G244" s="17"/>
      <c r="H244" s="17"/>
      <c r="I244" s="17"/>
      <c r="J244" s="17"/>
      <c r="K244" s="17"/>
      <c r="L244" s="17"/>
      <c r="M244" s="17"/>
      <c r="N244" s="11"/>
      <c r="O244" s="16"/>
      <c r="P244" s="16"/>
      <c r="Q244" s="16"/>
      <c r="R244" s="11"/>
    </row>
    <row r="245" spans="1:20" s="14" customFormat="1" x14ac:dyDescent="0.3">
      <c r="A245" s="38" t="s">
        <v>12</v>
      </c>
      <c r="B245" s="38" t="s">
        <v>77</v>
      </c>
      <c r="C245" s="38" t="s">
        <v>99</v>
      </c>
      <c r="D245" s="38">
        <v>3</v>
      </c>
      <c r="E245" s="61" t="s">
        <v>126</v>
      </c>
      <c r="F245" s="3">
        <v>5</v>
      </c>
      <c r="G245" s="58">
        <v>7.14</v>
      </c>
      <c r="H245" s="58">
        <v>7.64</v>
      </c>
      <c r="I245" s="58">
        <v>7.65</v>
      </c>
      <c r="J245" s="17"/>
      <c r="K245" s="17"/>
      <c r="L245" s="17"/>
      <c r="M245" s="17"/>
      <c r="N245" s="11"/>
      <c r="O245" s="16">
        <f>AVERAGE(G245:N245)</f>
        <v>7.4766666666666666</v>
      </c>
      <c r="P245" s="16">
        <f>_xlfn.STDEV.S(G245:N245)</f>
        <v>0.29160475533388247</v>
      </c>
      <c r="Q245" s="16">
        <f>P245/SQRT(COUNT(G245:N245))</f>
        <v>0.16835808398899202</v>
      </c>
      <c r="R245" s="11">
        <f>Q245*4.303</f>
        <v>0.72444483540463267</v>
      </c>
    </row>
    <row r="246" spans="1:20" s="14" customFormat="1" ht="15" x14ac:dyDescent="0.35">
      <c r="A246" s="38" t="s">
        <v>30</v>
      </c>
      <c r="B246" s="38" t="s">
        <v>77</v>
      </c>
      <c r="C246" s="38" t="s">
        <v>99</v>
      </c>
      <c r="D246" s="38">
        <v>3</v>
      </c>
      <c r="E246" s="19" t="s">
        <v>124</v>
      </c>
      <c r="F246" s="3">
        <v>0</v>
      </c>
      <c r="G246" s="58">
        <v>7.6</v>
      </c>
      <c r="H246" s="58">
        <v>7.6</v>
      </c>
      <c r="I246" s="58">
        <v>7.6</v>
      </c>
      <c r="J246" s="17"/>
      <c r="K246" s="16"/>
      <c r="L246" s="16"/>
      <c r="M246" s="16"/>
      <c r="N246" s="11"/>
      <c r="O246" s="16">
        <f>AVERAGE(G246:N246)</f>
        <v>7.5999999999999988</v>
      </c>
      <c r="P246" s="16">
        <f>_xlfn.STDEV.S(G246:N246)</f>
        <v>1.0877919644084146E-15</v>
      </c>
      <c r="Q246" s="16">
        <f>P246/SQRT(COUNT(G246:N246))</f>
        <v>6.2803698347350997E-16</v>
      </c>
      <c r="R246" s="11">
        <f>Q246*4.303</f>
        <v>2.7024431398865133E-15</v>
      </c>
      <c r="S246" s="10"/>
      <c r="T246" s="10"/>
    </row>
    <row r="247" spans="1:20" ht="15" x14ac:dyDescent="0.35">
      <c r="A247" s="38" t="s">
        <v>30</v>
      </c>
      <c r="B247" s="38" t="s">
        <v>77</v>
      </c>
      <c r="C247" s="38" t="s">
        <v>99</v>
      </c>
      <c r="D247" s="38">
        <v>3</v>
      </c>
      <c r="E247" s="19" t="s">
        <v>124</v>
      </c>
      <c r="F247" s="3">
        <v>1</v>
      </c>
      <c r="G247" s="16"/>
      <c r="H247" s="16"/>
      <c r="I247" s="16"/>
      <c r="J247" s="17"/>
      <c r="K247" s="16"/>
      <c r="L247" s="16"/>
      <c r="M247" s="16"/>
      <c r="N247" s="11"/>
      <c r="O247" s="16"/>
      <c r="P247" s="16"/>
      <c r="Q247" s="16"/>
      <c r="R247" s="11"/>
    </row>
    <row r="248" spans="1:20" s="14" customFormat="1" ht="15" x14ac:dyDescent="0.35">
      <c r="A248" s="38" t="s">
        <v>30</v>
      </c>
      <c r="B248" s="38" t="s">
        <v>77</v>
      </c>
      <c r="C248" s="38" t="s">
        <v>99</v>
      </c>
      <c r="D248" s="38">
        <v>3</v>
      </c>
      <c r="E248" s="19" t="s">
        <v>124</v>
      </c>
      <c r="F248" s="3">
        <v>2</v>
      </c>
      <c r="G248" s="16"/>
      <c r="H248" s="16"/>
      <c r="I248" s="16"/>
      <c r="J248" s="17"/>
      <c r="K248" s="16"/>
      <c r="L248" s="16"/>
      <c r="M248" s="16"/>
      <c r="N248" s="11"/>
      <c r="O248" s="16"/>
      <c r="P248" s="16"/>
      <c r="Q248" s="16"/>
      <c r="R248" s="11"/>
      <c r="S248" s="10"/>
      <c r="T248" s="10"/>
    </row>
    <row r="249" spans="1:20" s="14" customFormat="1" ht="15" x14ac:dyDescent="0.35">
      <c r="A249" s="38" t="s">
        <v>30</v>
      </c>
      <c r="B249" s="38" t="s">
        <v>77</v>
      </c>
      <c r="C249" s="38" t="s">
        <v>99</v>
      </c>
      <c r="D249" s="38">
        <v>3</v>
      </c>
      <c r="E249" s="19" t="s">
        <v>124</v>
      </c>
      <c r="F249" s="3">
        <v>3</v>
      </c>
      <c r="G249" s="17"/>
      <c r="H249" s="17"/>
      <c r="I249" s="17"/>
      <c r="J249" s="17"/>
      <c r="K249" s="16"/>
      <c r="L249" s="16"/>
      <c r="M249" s="16"/>
      <c r="N249" s="11"/>
      <c r="O249" s="16"/>
      <c r="P249" s="16"/>
      <c r="Q249" s="16"/>
      <c r="R249" s="11"/>
      <c r="S249" s="10"/>
      <c r="T249" s="10"/>
    </row>
    <row r="250" spans="1:20" s="14" customFormat="1" ht="15" x14ac:dyDescent="0.35">
      <c r="A250" s="38" t="s">
        <v>30</v>
      </c>
      <c r="B250" s="38" t="s">
        <v>77</v>
      </c>
      <c r="C250" s="38" t="s">
        <v>99</v>
      </c>
      <c r="D250" s="38">
        <v>3</v>
      </c>
      <c r="E250" s="19" t="s">
        <v>124</v>
      </c>
      <c r="F250" s="3">
        <v>4</v>
      </c>
      <c r="G250" s="17"/>
      <c r="H250" s="17"/>
      <c r="I250" s="17"/>
      <c r="J250" s="17"/>
      <c r="K250" s="16"/>
      <c r="L250" s="16"/>
      <c r="M250" s="16"/>
      <c r="N250" s="11"/>
      <c r="O250" s="16"/>
      <c r="P250" s="16"/>
      <c r="Q250" s="16"/>
      <c r="R250" s="11"/>
      <c r="S250" s="10"/>
      <c r="T250" s="10"/>
    </row>
    <row r="251" spans="1:20" s="14" customFormat="1" ht="15" x14ac:dyDescent="0.35">
      <c r="A251" s="38" t="s">
        <v>30</v>
      </c>
      <c r="B251" s="38" t="s">
        <v>77</v>
      </c>
      <c r="C251" s="38" t="s">
        <v>99</v>
      </c>
      <c r="D251" s="38">
        <v>3</v>
      </c>
      <c r="E251" s="19" t="s">
        <v>124</v>
      </c>
      <c r="F251" s="3">
        <v>5</v>
      </c>
      <c r="G251" s="17"/>
      <c r="H251" s="17"/>
      <c r="I251" s="17"/>
      <c r="J251" s="17"/>
      <c r="K251" s="16"/>
      <c r="L251" s="16"/>
      <c r="M251" s="16"/>
      <c r="N251" s="11"/>
      <c r="O251" s="16"/>
      <c r="P251" s="16"/>
      <c r="Q251" s="16"/>
      <c r="R251" s="11"/>
      <c r="S251" s="10"/>
      <c r="T251" s="10"/>
    </row>
    <row r="252" spans="1:20" s="14" customFormat="1" ht="15" x14ac:dyDescent="0.35">
      <c r="A252" s="38" t="s">
        <v>30</v>
      </c>
      <c r="B252" s="38" t="s">
        <v>77</v>
      </c>
      <c r="C252" s="38" t="s">
        <v>99</v>
      </c>
      <c r="D252" s="38">
        <v>3</v>
      </c>
      <c r="E252" s="19" t="s">
        <v>124</v>
      </c>
      <c r="F252" s="3">
        <v>6</v>
      </c>
      <c r="G252" s="58">
        <v>7.9</v>
      </c>
      <c r="H252" s="58">
        <v>8</v>
      </c>
      <c r="I252" s="58">
        <v>8.1</v>
      </c>
      <c r="J252" s="17"/>
      <c r="K252" s="16"/>
      <c r="L252" s="16"/>
      <c r="M252" s="16"/>
      <c r="N252" s="11"/>
      <c r="O252" s="16">
        <f>AVERAGE(G252:N252)</f>
        <v>8</v>
      </c>
      <c r="P252" s="16">
        <f>_xlfn.STDEV.S(G252:N252)</f>
        <v>9.9999999999999645E-2</v>
      </c>
      <c r="Q252" s="16">
        <f>P252/SQRT(COUNT(G252:N252))</f>
        <v>5.7735026918962373E-2</v>
      </c>
      <c r="R252" s="11">
        <f>Q252*4.303</f>
        <v>0.24843382083229509</v>
      </c>
      <c r="S252" s="10"/>
      <c r="T252" s="10"/>
    </row>
    <row r="253" spans="1:20" s="14" customFormat="1" ht="15" x14ac:dyDescent="0.35">
      <c r="A253" s="38" t="s">
        <v>30</v>
      </c>
      <c r="B253" s="38" t="s">
        <v>77</v>
      </c>
      <c r="C253" s="38" t="s">
        <v>99</v>
      </c>
      <c r="D253" s="38">
        <v>3</v>
      </c>
      <c r="E253" s="19" t="s">
        <v>124</v>
      </c>
      <c r="F253" s="3">
        <v>7</v>
      </c>
      <c r="G253" s="16"/>
      <c r="H253" s="16"/>
      <c r="I253" s="16"/>
      <c r="J253" s="17"/>
      <c r="K253" s="16"/>
      <c r="L253" s="16"/>
      <c r="M253" s="16"/>
      <c r="N253" s="11"/>
      <c r="O253" s="16"/>
      <c r="P253" s="16"/>
      <c r="Q253" s="16"/>
      <c r="R253" s="11"/>
      <c r="S253" s="10"/>
      <c r="T253" s="10"/>
    </row>
    <row r="254" spans="1:20" s="14" customFormat="1" ht="15" x14ac:dyDescent="0.35">
      <c r="A254" s="38" t="s">
        <v>30</v>
      </c>
      <c r="B254" s="38" t="s">
        <v>77</v>
      </c>
      <c r="C254" s="38" t="s">
        <v>99</v>
      </c>
      <c r="D254" s="38">
        <v>3</v>
      </c>
      <c r="E254" s="19" t="s">
        <v>124</v>
      </c>
      <c r="F254" s="3">
        <v>8</v>
      </c>
      <c r="G254" s="58">
        <v>8.4</v>
      </c>
      <c r="H254" s="58">
        <v>8.3000000000000007</v>
      </c>
      <c r="I254" s="58">
        <v>8.4</v>
      </c>
      <c r="J254" s="17"/>
      <c r="K254" s="16"/>
      <c r="L254" s="16"/>
      <c r="M254" s="16"/>
      <c r="N254" s="11"/>
      <c r="O254" s="16">
        <f>AVERAGE(G254:N254)</f>
        <v>8.3666666666666671</v>
      </c>
      <c r="P254" s="16">
        <f>_xlfn.STDEV.S(G254:N254)</f>
        <v>5.7735026918962373E-2</v>
      </c>
      <c r="Q254" s="16">
        <f>P254/SQRT(COUNT(G254:N254))</f>
        <v>3.3333333333333215E-2</v>
      </c>
      <c r="R254" s="11">
        <f>Q254*4.303</f>
        <v>0.14343333333333283</v>
      </c>
      <c r="S254" s="10"/>
      <c r="T254" s="10"/>
    </row>
    <row r="255" spans="1:20" s="14" customFormat="1" x14ac:dyDescent="0.3">
      <c r="A255" s="38" t="s">
        <v>13</v>
      </c>
      <c r="B255" s="38" t="s">
        <v>77</v>
      </c>
      <c r="C255" s="38" t="s">
        <v>100</v>
      </c>
      <c r="D255" s="38">
        <v>3</v>
      </c>
      <c r="E255" s="19" t="s">
        <v>127</v>
      </c>
      <c r="F255" s="3">
        <v>0</v>
      </c>
      <c r="G255" s="58">
        <v>7.14</v>
      </c>
      <c r="H255" s="58">
        <v>7.14</v>
      </c>
      <c r="I255" s="58">
        <v>7.14</v>
      </c>
      <c r="J255" s="17"/>
      <c r="K255" s="17"/>
      <c r="L255" s="17"/>
      <c r="M255" s="17"/>
      <c r="N255" s="11"/>
      <c r="O255" s="16">
        <f>AVERAGE(G255:N255)</f>
        <v>7.14</v>
      </c>
      <c r="P255" s="16">
        <f>_xlfn.STDEV.S(G255:N255)</f>
        <v>0</v>
      </c>
      <c r="Q255" s="16">
        <f>P255/SQRT(COUNT(G255:N255))</f>
        <v>0</v>
      </c>
      <c r="R255" s="11">
        <f>Q255*4.303</f>
        <v>0</v>
      </c>
      <c r="S255" s="10"/>
      <c r="T255" s="10"/>
    </row>
    <row r="256" spans="1:20" s="14" customFormat="1" x14ac:dyDescent="0.3">
      <c r="A256" s="38" t="s">
        <v>13</v>
      </c>
      <c r="B256" s="38" t="s">
        <v>77</v>
      </c>
      <c r="C256" s="38" t="s">
        <v>100</v>
      </c>
      <c r="D256" s="38">
        <v>3</v>
      </c>
      <c r="E256" s="19" t="s">
        <v>127</v>
      </c>
      <c r="F256" s="3">
        <v>1</v>
      </c>
      <c r="G256" s="16"/>
      <c r="H256" s="16"/>
      <c r="I256" s="16"/>
      <c r="J256" s="17"/>
      <c r="K256" s="17"/>
      <c r="L256" s="17"/>
      <c r="M256" s="17"/>
      <c r="N256" s="11"/>
      <c r="O256" s="16"/>
      <c r="P256" s="16"/>
      <c r="Q256" s="16"/>
      <c r="R256" s="11"/>
      <c r="S256" s="10"/>
      <c r="T256" s="10"/>
    </row>
    <row r="257" spans="1:20" s="14" customFormat="1" x14ac:dyDescent="0.3">
      <c r="A257" s="38" t="s">
        <v>13</v>
      </c>
      <c r="B257" s="38" t="s">
        <v>77</v>
      </c>
      <c r="C257" s="38" t="s">
        <v>100</v>
      </c>
      <c r="D257" s="38">
        <v>3</v>
      </c>
      <c r="E257" s="19" t="s">
        <v>127</v>
      </c>
      <c r="F257" s="3">
        <v>2</v>
      </c>
      <c r="G257" s="17"/>
      <c r="H257" s="17"/>
      <c r="I257" s="17"/>
      <c r="J257" s="17"/>
      <c r="K257" s="17"/>
      <c r="L257" s="17"/>
      <c r="M257" s="17"/>
      <c r="N257" s="11"/>
      <c r="O257" s="16"/>
      <c r="P257" s="16"/>
      <c r="Q257" s="16"/>
      <c r="R257" s="11"/>
      <c r="S257" s="10"/>
      <c r="T257" s="10"/>
    </row>
    <row r="258" spans="1:20" s="14" customFormat="1" x14ac:dyDescent="0.3">
      <c r="A258" s="38" t="s">
        <v>13</v>
      </c>
      <c r="B258" s="38" t="s">
        <v>77</v>
      </c>
      <c r="C258" s="38" t="s">
        <v>100</v>
      </c>
      <c r="D258" s="38">
        <v>3</v>
      </c>
      <c r="E258" s="19" t="s">
        <v>127</v>
      </c>
      <c r="F258" s="3">
        <v>3</v>
      </c>
      <c r="G258" s="17"/>
      <c r="H258" s="17"/>
      <c r="I258" s="17"/>
      <c r="J258" s="17"/>
      <c r="K258" s="17"/>
      <c r="L258" s="17"/>
      <c r="M258" s="17"/>
      <c r="N258" s="11"/>
      <c r="O258" s="16"/>
      <c r="P258" s="16"/>
      <c r="Q258" s="16"/>
      <c r="R258" s="11"/>
      <c r="S258" s="10"/>
      <c r="T258" s="10"/>
    </row>
    <row r="259" spans="1:20" s="14" customFormat="1" x14ac:dyDescent="0.3">
      <c r="A259" s="38" t="s">
        <v>13</v>
      </c>
      <c r="B259" s="38" t="s">
        <v>77</v>
      </c>
      <c r="C259" s="38" t="s">
        <v>100</v>
      </c>
      <c r="D259" s="38">
        <v>3</v>
      </c>
      <c r="E259" s="19" t="s">
        <v>127</v>
      </c>
      <c r="F259" s="3">
        <v>4</v>
      </c>
      <c r="G259" s="58">
        <v>6.85</v>
      </c>
      <c r="H259" s="58">
        <v>6.96</v>
      </c>
      <c r="I259" s="58">
        <v>7.07</v>
      </c>
      <c r="J259" s="17"/>
      <c r="K259" s="17"/>
      <c r="L259" s="17"/>
      <c r="M259" s="17"/>
      <c r="N259" s="11"/>
      <c r="O259" s="16">
        <f>AVERAGE(G259:N259)</f>
        <v>6.96</v>
      </c>
      <c r="P259" s="16">
        <f>_xlfn.STDEV.S(G259:N259)</f>
        <v>0.11000000000000032</v>
      </c>
      <c r="Q259" s="16">
        <f>P259/SQRT(COUNT(G259:N259))</f>
        <v>6.3508529610859024E-2</v>
      </c>
      <c r="R259" s="11">
        <f>Q259*4.303</f>
        <v>0.27327720291552637</v>
      </c>
    </row>
    <row r="260" spans="1:20" s="14" customFormat="1" x14ac:dyDescent="0.3">
      <c r="A260" s="38" t="s">
        <v>14</v>
      </c>
      <c r="B260" s="38" t="s">
        <v>77</v>
      </c>
      <c r="C260" s="38" t="s">
        <v>100</v>
      </c>
      <c r="D260" s="38">
        <v>3</v>
      </c>
      <c r="E260" s="19" t="s">
        <v>128</v>
      </c>
      <c r="F260" s="3">
        <v>0</v>
      </c>
      <c r="G260" s="58">
        <v>6.99</v>
      </c>
      <c r="H260" s="58">
        <v>6.99</v>
      </c>
      <c r="I260" s="58">
        <v>6.99</v>
      </c>
      <c r="J260" s="17"/>
      <c r="K260" s="17"/>
      <c r="L260" s="17"/>
      <c r="M260" s="17"/>
      <c r="N260" s="11"/>
      <c r="O260" s="16">
        <f>AVERAGE(G260:N260)</f>
        <v>6.9899999999999993</v>
      </c>
      <c r="P260" s="16">
        <f>_xlfn.STDEV.S(G260:N260)</f>
        <v>1.0877919644084146E-15</v>
      </c>
      <c r="Q260" s="16">
        <f>P260/SQRT(COUNT(G260:N260))</f>
        <v>6.2803698347350997E-16</v>
      </c>
      <c r="R260" s="11">
        <f>Q260*4.303</f>
        <v>2.7024431398865133E-15</v>
      </c>
    </row>
    <row r="261" spans="1:20" x14ac:dyDescent="0.3">
      <c r="A261" s="38" t="s">
        <v>14</v>
      </c>
      <c r="B261" s="38" t="s">
        <v>77</v>
      </c>
      <c r="C261" s="38" t="s">
        <v>100</v>
      </c>
      <c r="D261" s="38">
        <v>3</v>
      </c>
      <c r="E261" s="19" t="s">
        <v>128</v>
      </c>
      <c r="F261" s="3">
        <v>1</v>
      </c>
      <c r="G261" s="17"/>
      <c r="H261" s="17"/>
      <c r="I261" s="17"/>
      <c r="J261" s="17"/>
      <c r="K261" s="17"/>
      <c r="L261" s="17"/>
      <c r="M261" s="17"/>
      <c r="N261" s="11"/>
      <c r="O261" s="16"/>
      <c r="P261" s="16"/>
      <c r="Q261" s="16"/>
      <c r="R261" s="11"/>
      <c r="S261" s="14"/>
      <c r="T261" s="14"/>
    </row>
    <row r="262" spans="1:20" x14ac:dyDescent="0.3">
      <c r="A262" s="38" t="s">
        <v>14</v>
      </c>
      <c r="B262" s="38" t="s">
        <v>77</v>
      </c>
      <c r="C262" s="38" t="s">
        <v>100</v>
      </c>
      <c r="D262" s="38">
        <v>3</v>
      </c>
      <c r="E262" s="19" t="s">
        <v>128</v>
      </c>
      <c r="F262" s="3">
        <v>2</v>
      </c>
      <c r="G262" s="17"/>
      <c r="H262" s="17"/>
      <c r="I262" s="17"/>
      <c r="J262" s="17"/>
      <c r="K262" s="17"/>
      <c r="L262" s="17"/>
      <c r="M262" s="17"/>
      <c r="N262" s="11"/>
      <c r="O262" s="16"/>
      <c r="P262" s="16"/>
      <c r="Q262" s="16"/>
      <c r="R262" s="11"/>
      <c r="S262" s="14"/>
      <c r="T262" s="14"/>
    </row>
    <row r="263" spans="1:20" s="14" customFormat="1" x14ac:dyDescent="0.3">
      <c r="A263" s="38" t="s">
        <v>14</v>
      </c>
      <c r="B263" s="38" t="s">
        <v>77</v>
      </c>
      <c r="C263" s="38" t="s">
        <v>100</v>
      </c>
      <c r="D263" s="38">
        <v>3</v>
      </c>
      <c r="E263" s="19" t="s">
        <v>128</v>
      </c>
      <c r="F263" s="3">
        <v>3</v>
      </c>
      <c r="G263" s="17"/>
      <c r="H263" s="17"/>
      <c r="I263" s="17"/>
      <c r="J263" s="17"/>
      <c r="K263" s="17"/>
      <c r="L263" s="17"/>
      <c r="M263" s="17"/>
      <c r="N263" s="11"/>
      <c r="O263" s="16"/>
      <c r="P263" s="16"/>
      <c r="Q263" s="16"/>
      <c r="R263" s="11"/>
    </row>
    <row r="264" spans="1:20" s="14" customFormat="1" x14ac:dyDescent="0.3">
      <c r="A264" s="38" t="s">
        <v>14</v>
      </c>
      <c r="B264" s="38" t="s">
        <v>77</v>
      </c>
      <c r="C264" s="38" t="s">
        <v>100</v>
      </c>
      <c r="D264" s="38">
        <v>3</v>
      </c>
      <c r="E264" s="19" t="s">
        <v>128</v>
      </c>
      <c r="F264" s="3">
        <v>4</v>
      </c>
      <c r="G264" s="17"/>
      <c r="H264" s="17"/>
      <c r="I264" s="17"/>
      <c r="J264" s="17"/>
      <c r="K264" s="17"/>
      <c r="L264" s="17"/>
      <c r="M264" s="17"/>
      <c r="N264" s="11"/>
      <c r="O264" s="16"/>
      <c r="P264" s="16"/>
      <c r="Q264" s="16"/>
      <c r="R264" s="11"/>
    </row>
    <row r="265" spans="1:20" s="14" customFormat="1" x14ac:dyDescent="0.3">
      <c r="A265" s="38" t="s">
        <v>14</v>
      </c>
      <c r="B265" s="38" t="s">
        <v>77</v>
      </c>
      <c r="C265" s="38" t="s">
        <v>100</v>
      </c>
      <c r="D265" s="38">
        <v>3</v>
      </c>
      <c r="E265" s="19" t="s">
        <v>128</v>
      </c>
      <c r="F265" s="3">
        <v>5</v>
      </c>
      <c r="G265" s="58">
        <v>6.8</v>
      </c>
      <c r="H265" s="58">
        <v>6.74</v>
      </c>
      <c r="I265" s="58">
        <v>6.81</v>
      </c>
      <c r="J265" s="17"/>
      <c r="K265" s="17"/>
      <c r="L265" s="17"/>
      <c r="M265" s="17"/>
      <c r="N265" s="11"/>
      <c r="O265" s="16">
        <f>AVERAGE(G265:N265)</f>
        <v>6.7833333333333323</v>
      </c>
      <c r="P265" s="16">
        <f>_xlfn.STDEV.S(G265:N265)</f>
        <v>3.7859388972001529E-2</v>
      </c>
      <c r="Q265" s="16">
        <f>P265/SQRT(COUNT(G265:N265))</f>
        <v>2.1858128414339834E-2</v>
      </c>
      <c r="R265" s="11">
        <f>Q265*4.303</f>
        <v>9.4055526566904302E-2</v>
      </c>
    </row>
    <row r="266" spans="1:20" x14ac:dyDescent="0.3">
      <c r="A266" s="38" t="s">
        <v>15</v>
      </c>
      <c r="B266" s="38" t="s">
        <v>77</v>
      </c>
      <c r="C266" s="38" t="s">
        <v>100</v>
      </c>
      <c r="D266" s="38">
        <v>3</v>
      </c>
      <c r="E266" s="19" t="s">
        <v>129</v>
      </c>
      <c r="F266" s="3">
        <v>0</v>
      </c>
      <c r="G266" s="58">
        <v>7.0366669999999996</v>
      </c>
      <c r="H266" s="58">
        <v>7.0366669999999996</v>
      </c>
      <c r="I266" s="58">
        <v>7.0366669999999996</v>
      </c>
      <c r="J266" s="17"/>
      <c r="K266" s="17"/>
      <c r="L266" s="17"/>
      <c r="M266" s="17"/>
      <c r="N266" s="11"/>
      <c r="O266" s="16">
        <f>AVERAGE(G266:N266)</f>
        <v>7.0366669999999987</v>
      </c>
      <c r="P266" s="16">
        <f>_xlfn.STDEV.S(G266:N266)</f>
        <v>1.0877919644084146E-15</v>
      </c>
      <c r="Q266" s="16">
        <f>P266/SQRT(COUNT(G266:N266))</f>
        <v>6.2803698347350997E-16</v>
      </c>
      <c r="R266" s="11">
        <f>Q266*4.303</f>
        <v>2.7024431398865133E-15</v>
      </c>
      <c r="S266" s="14"/>
      <c r="T266" s="14"/>
    </row>
    <row r="267" spans="1:20" x14ac:dyDescent="0.3">
      <c r="A267" s="38" t="s">
        <v>15</v>
      </c>
      <c r="B267" s="38" t="s">
        <v>77</v>
      </c>
      <c r="C267" s="38" t="s">
        <v>100</v>
      </c>
      <c r="D267" s="38">
        <v>3</v>
      </c>
      <c r="E267" s="19" t="s">
        <v>129</v>
      </c>
      <c r="F267" s="3">
        <v>1</v>
      </c>
      <c r="G267" s="16"/>
      <c r="H267" s="16"/>
      <c r="I267" s="16"/>
      <c r="J267" s="17"/>
      <c r="K267" s="16"/>
      <c r="L267" s="16"/>
      <c r="M267" s="16"/>
      <c r="N267" s="11"/>
      <c r="O267" s="16"/>
      <c r="P267" s="16"/>
      <c r="Q267" s="16"/>
      <c r="R267" s="11"/>
      <c r="S267" s="14"/>
      <c r="T267" s="14"/>
    </row>
    <row r="268" spans="1:20" s="14" customFormat="1" x14ac:dyDescent="0.3">
      <c r="A268" s="38" t="s">
        <v>15</v>
      </c>
      <c r="B268" s="38" t="s">
        <v>77</v>
      </c>
      <c r="C268" s="38" t="s">
        <v>100</v>
      </c>
      <c r="D268" s="38">
        <v>3</v>
      </c>
      <c r="E268" s="19" t="s">
        <v>129</v>
      </c>
      <c r="F268" s="3">
        <v>2</v>
      </c>
      <c r="G268" s="17"/>
      <c r="H268" s="17"/>
      <c r="I268" s="17"/>
      <c r="J268" s="17"/>
      <c r="K268" s="16"/>
      <c r="L268" s="16"/>
      <c r="M268" s="16"/>
      <c r="N268" s="11"/>
      <c r="O268" s="16"/>
      <c r="P268" s="16"/>
      <c r="Q268" s="16"/>
      <c r="R268" s="11"/>
    </row>
    <row r="269" spans="1:20" s="14" customFormat="1" x14ac:dyDescent="0.3">
      <c r="A269" s="38" t="s">
        <v>15</v>
      </c>
      <c r="B269" s="38" t="s">
        <v>77</v>
      </c>
      <c r="C269" s="38" t="s">
        <v>100</v>
      </c>
      <c r="D269" s="38">
        <v>3</v>
      </c>
      <c r="E269" s="19" t="s">
        <v>129</v>
      </c>
      <c r="F269" s="3">
        <v>3</v>
      </c>
      <c r="G269" s="17"/>
      <c r="H269" s="17"/>
      <c r="I269" s="17"/>
      <c r="J269" s="17"/>
      <c r="K269" s="17"/>
      <c r="L269" s="17"/>
      <c r="M269" s="17"/>
      <c r="N269" s="11"/>
      <c r="O269" s="16"/>
      <c r="P269" s="16"/>
      <c r="Q269" s="16"/>
      <c r="R269" s="11"/>
    </row>
    <row r="270" spans="1:20" s="14" customFormat="1" x14ac:dyDescent="0.3">
      <c r="A270" s="38" t="s">
        <v>15</v>
      </c>
      <c r="B270" s="38" t="s">
        <v>77</v>
      </c>
      <c r="C270" s="38" t="s">
        <v>100</v>
      </c>
      <c r="D270" s="38">
        <v>3</v>
      </c>
      <c r="E270" s="19" t="s">
        <v>129</v>
      </c>
      <c r="F270" s="3">
        <v>4</v>
      </c>
      <c r="G270" s="58">
        <v>6.3</v>
      </c>
      <c r="H270" s="58">
        <v>6.45</v>
      </c>
      <c r="I270" s="58">
        <v>6.56</v>
      </c>
      <c r="J270" s="17"/>
      <c r="K270" s="16"/>
      <c r="L270" s="16"/>
      <c r="M270" s="16"/>
      <c r="N270" s="11"/>
      <c r="O270" s="16">
        <f>AVERAGE(G270:N270)</f>
        <v>6.4366666666666665</v>
      </c>
      <c r="P270" s="16">
        <f>_xlfn.STDEV.S(G270:N270)</f>
        <v>0.13051181300301254</v>
      </c>
      <c r="Q270" s="16">
        <f>P270/SQRT(COUNT(G270:N270))</f>
        <v>7.5351030369715397E-2</v>
      </c>
      <c r="R270" s="11">
        <f>Q270*4.303</f>
        <v>0.32423548368088534</v>
      </c>
      <c r="S270" s="10"/>
      <c r="T270" s="10"/>
    </row>
    <row r="271" spans="1:20" ht="15" x14ac:dyDescent="0.3">
      <c r="A271" s="38" t="s">
        <v>16</v>
      </c>
      <c r="B271" s="38" t="s">
        <v>77</v>
      </c>
      <c r="C271" s="38" t="s">
        <v>99</v>
      </c>
      <c r="D271" s="38">
        <v>3</v>
      </c>
      <c r="E271" s="19" t="s">
        <v>105</v>
      </c>
      <c r="F271" s="3">
        <v>0</v>
      </c>
      <c r="G271" s="58">
        <v>6.52</v>
      </c>
      <c r="H271" s="58">
        <v>6.52</v>
      </c>
      <c r="I271" s="58">
        <v>6.52</v>
      </c>
      <c r="J271" s="17"/>
      <c r="K271" s="17"/>
      <c r="L271" s="17"/>
      <c r="M271" s="17"/>
      <c r="N271" s="11"/>
      <c r="O271" s="16">
        <f>AVERAGE(G271:N271)</f>
        <v>6.52</v>
      </c>
      <c r="P271" s="16">
        <f>_xlfn.STDEV.S(G271:N271)</f>
        <v>0</v>
      </c>
      <c r="Q271" s="16">
        <f>P271/SQRT(COUNT(G271:N271))</f>
        <v>0</v>
      </c>
      <c r="R271" s="11">
        <f>Q271*4.303</f>
        <v>0</v>
      </c>
      <c r="S271" s="14"/>
      <c r="T271" s="14"/>
    </row>
    <row r="272" spans="1:20" ht="15" x14ac:dyDescent="0.3">
      <c r="A272" s="38" t="s">
        <v>16</v>
      </c>
      <c r="B272" s="38" t="s">
        <v>77</v>
      </c>
      <c r="C272" s="38" t="s">
        <v>99</v>
      </c>
      <c r="D272" s="38">
        <v>3</v>
      </c>
      <c r="E272" s="19" t="s">
        <v>105</v>
      </c>
      <c r="F272" s="3">
        <v>1</v>
      </c>
      <c r="G272" s="16"/>
      <c r="H272" s="16"/>
      <c r="I272" s="16"/>
      <c r="J272" s="17"/>
      <c r="K272" s="17"/>
      <c r="L272" s="17"/>
      <c r="M272" s="17"/>
      <c r="N272" s="11"/>
      <c r="O272" s="16"/>
      <c r="P272" s="16"/>
      <c r="Q272" s="16"/>
      <c r="R272" s="11"/>
      <c r="S272" s="14"/>
      <c r="T272" s="14"/>
    </row>
    <row r="273" spans="1:20" s="14" customFormat="1" ht="15" x14ac:dyDescent="0.3">
      <c r="A273" s="38" t="s">
        <v>16</v>
      </c>
      <c r="B273" s="38" t="s">
        <v>77</v>
      </c>
      <c r="C273" s="38" t="s">
        <v>99</v>
      </c>
      <c r="D273" s="38">
        <v>3</v>
      </c>
      <c r="E273" s="19" t="s">
        <v>105</v>
      </c>
      <c r="F273" s="3">
        <v>2</v>
      </c>
      <c r="G273" s="17"/>
      <c r="H273" s="17"/>
      <c r="I273" s="17"/>
      <c r="J273" s="17"/>
      <c r="K273" s="17"/>
      <c r="L273" s="17"/>
      <c r="M273" s="17"/>
      <c r="N273" s="11"/>
      <c r="O273" s="16"/>
      <c r="P273" s="16"/>
      <c r="Q273" s="16"/>
      <c r="R273" s="11"/>
    </row>
    <row r="274" spans="1:20" s="14" customFormat="1" ht="15" x14ac:dyDescent="0.3">
      <c r="A274" s="38" t="s">
        <v>16</v>
      </c>
      <c r="B274" s="38" t="s">
        <v>77</v>
      </c>
      <c r="C274" s="38" t="s">
        <v>99</v>
      </c>
      <c r="D274" s="38">
        <v>3</v>
      </c>
      <c r="E274" s="19" t="s">
        <v>105</v>
      </c>
      <c r="F274" s="3">
        <v>3</v>
      </c>
      <c r="G274" s="17"/>
      <c r="H274" s="17"/>
      <c r="I274" s="17"/>
      <c r="J274" s="17"/>
      <c r="K274" s="17"/>
      <c r="L274" s="17"/>
      <c r="M274" s="17"/>
      <c r="N274" s="11"/>
      <c r="O274" s="16"/>
      <c r="P274" s="16"/>
      <c r="Q274" s="16"/>
      <c r="R274" s="11"/>
      <c r="S274" s="10"/>
      <c r="T274" s="10"/>
    </row>
    <row r="275" spans="1:20" s="14" customFormat="1" ht="15" x14ac:dyDescent="0.3">
      <c r="A275" s="38" t="s">
        <v>16</v>
      </c>
      <c r="B275" s="38" t="s">
        <v>77</v>
      </c>
      <c r="C275" s="38" t="s">
        <v>99</v>
      </c>
      <c r="D275" s="38">
        <v>3</v>
      </c>
      <c r="E275" s="19" t="s">
        <v>105</v>
      </c>
      <c r="F275" s="3">
        <v>4</v>
      </c>
      <c r="G275" s="58">
        <v>6.73</v>
      </c>
      <c r="H275" s="58">
        <v>6.78</v>
      </c>
      <c r="I275" s="58">
        <v>6.86</v>
      </c>
      <c r="J275" s="17"/>
      <c r="K275" s="17"/>
      <c r="L275" s="17"/>
      <c r="M275" s="17"/>
      <c r="N275" s="11"/>
      <c r="O275" s="16">
        <f>AVERAGE(G275:N275)</f>
        <v>6.79</v>
      </c>
      <c r="P275" s="16">
        <f>_xlfn.STDEV.S(G275:N275)</f>
        <v>6.5574385243019964E-2</v>
      </c>
      <c r="Q275" s="16">
        <f>P275/SQRT(COUNT(G275:N275))</f>
        <v>3.7859388972001799E-2</v>
      </c>
      <c r="R275" s="11">
        <f>Q275*4.303</f>
        <v>0.16290895074652373</v>
      </c>
      <c r="S275" s="10"/>
      <c r="T275" s="10"/>
    </row>
    <row r="276" spans="1:20" ht="15" x14ac:dyDescent="0.3">
      <c r="A276" s="38" t="s">
        <v>16</v>
      </c>
      <c r="B276" s="38" t="s">
        <v>77</v>
      </c>
      <c r="C276" s="38" t="s">
        <v>99</v>
      </c>
      <c r="D276" s="38">
        <v>3</v>
      </c>
      <c r="E276" s="19" t="s">
        <v>105</v>
      </c>
      <c r="F276" s="3">
        <v>5</v>
      </c>
      <c r="G276" s="17"/>
      <c r="H276" s="17"/>
      <c r="I276" s="17"/>
      <c r="J276" s="17"/>
      <c r="K276" s="17"/>
      <c r="L276" s="17"/>
      <c r="M276" s="17"/>
      <c r="N276" s="11"/>
      <c r="O276" s="16"/>
      <c r="P276" s="16"/>
      <c r="Q276" s="16"/>
      <c r="R276" s="11"/>
    </row>
    <row r="277" spans="1:20" x14ac:dyDescent="0.3">
      <c r="A277" s="38" t="s">
        <v>17</v>
      </c>
      <c r="B277" s="38" t="s">
        <v>77</v>
      </c>
      <c r="C277" s="38" t="s">
        <v>100</v>
      </c>
      <c r="D277" s="38">
        <v>3</v>
      </c>
      <c r="E277" s="19" t="s">
        <v>131</v>
      </c>
      <c r="F277" s="3">
        <v>0</v>
      </c>
      <c r="G277" s="17" t="s">
        <v>149</v>
      </c>
      <c r="H277" s="17"/>
      <c r="I277" s="17"/>
      <c r="J277" s="17"/>
      <c r="K277" s="17"/>
      <c r="L277" s="17"/>
      <c r="M277" s="17"/>
      <c r="N277" s="11"/>
      <c r="O277" s="16"/>
      <c r="P277" s="16"/>
      <c r="Q277" s="16"/>
      <c r="R277" s="11"/>
      <c r="S277" s="12"/>
    </row>
    <row r="278" spans="1:20" x14ac:dyDescent="0.3">
      <c r="A278" s="38" t="s">
        <v>17</v>
      </c>
      <c r="B278" s="38" t="s">
        <v>77</v>
      </c>
      <c r="C278" s="38" t="s">
        <v>100</v>
      </c>
      <c r="D278" s="38">
        <v>3</v>
      </c>
      <c r="E278" s="19" t="s">
        <v>131</v>
      </c>
      <c r="F278" s="3">
        <v>1</v>
      </c>
      <c r="G278" s="17"/>
      <c r="H278" s="17"/>
      <c r="I278" s="17"/>
      <c r="J278" s="17"/>
      <c r="K278" s="17"/>
      <c r="L278" s="17"/>
      <c r="M278" s="17"/>
      <c r="N278" s="11"/>
      <c r="O278" s="16"/>
      <c r="P278" s="16"/>
      <c r="Q278" s="16"/>
      <c r="R278" s="11"/>
      <c r="S278" s="12"/>
    </row>
    <row r="279" spans="1:20" x14ac:dyDescent="0.3">
      <c r="A279" s="38" t="s">
        <v>17</v>
      </c>
      <c r="B279" s="38" t="s">
        <v>77</v>
      </c>
      <c r="C279" s="38" t="s">
        <v>100</v>
      </c>
      <c r="D279" s="38">
        <v>3</v>
      </c>
      <c r="E279" s="19" t="s">
        <v>131</v>
      </c>
      <c r="F279" s="3">
        <v>2</v>
      </c>
      <c r="G279" s="17"/>
      <c r="H279" s="17"/>
      <c r="I279" s="17"/>
      <c r="J279" s="17"/>
      <c r="K279" s="17"/>
      <c r="L279" s="17"/>
      <c r="M279" s="17"/>
      <c r="N279" s="11"/>
      <c r="O279" s="16"/>
      <c r="P279" s="16"/>
      <c r="Q279" s="16"/>
      <c r="R279" s="11"/>
      <c r="S279" s="12"/>
    </row>
    <row r="280" spans="1:20" x14ac:dyDescent="0.3">
      <c r="A280" s="38" t="s">
        <v>17</v>
      </c>
      <c r="B280" s="38" t="s">
        <v>77</v>
      </c>
      <c r="C280" s="38" t="s">
        <v>100</v>
      </c>
      <c r="D280" s="38">
        <v>3</v>
      </c>
      <c r="E280" s="19" t="s">
        <v>131</v>
      </c>
      <c r="F280" s="3">
        <v>3</v>
      </c>
      <c r="G280" s="17"/>
      <c r="H280" s="17"/>
      <c r="I280" s="17"/>
      <c r="J280" s="16"/>
      <c r="K280" s="16"/>
      <c r="L280" s="16"/>
      <c r="M280" s="16"/>
      <c r="N280" s="11"/>
      <c r="O280" s="16"/>
      <c r="P280" s="16"/>
      <c r="Q280" s="16"/>
      <c r="R280" s="11"/>
      <c r="S280" s="12"/>
    </row>
    <row r="281" spans="1:20" x14ac:dyDescent="0.3">
      <c r="A281" s="38" t="s">
        <v>17</v>
      </c>
      <c r="B281" s="38" t="s">
        <v>77</v>
      </c>
      <c r="C281" s="38" t="s">
        <v>100</v>
      </c>
      <c r="D281" s="38">
        <v>3</v>
      </c>
      <c r="E281" s="19" t="s">
        <v>131</v>
      </c>
      <c r="F281" s="3">
        <v>4</v>
      </c>
      <c r="G281" s="17"/>
      <c r="H281" s="17"/>
      <c r="I281" s="17"/>
      <c r="J281" s="16"/>
      <c r="K281" s="16"/>
      <c r="L281" s="16"/>
      <c r="M281" s="16"/>
      <c r="N281" s="11"/>
      <c r="O281" s="16"/>
      <c r="P281" s="16"/>
      <c r="Q281" s="16"/>
      <c r="R281" s="11"/>
      <c r="S281" s="5"/>
    </row>
    <row r="282" spans="1:20" ht="15" x14ac:dyDescent="0.3">
      <c r="A282" s="38" t="s">
        <v>18</v>
      </c>
      <c r="B282" s="38" t="s">
        <v>77</v>
      </c>
      <c r="C282" s="38" t="s">
        <v>99</v>
      </c>
      <c r="D282" s="38">
        <v>3</v>
      </c>
      <c r="E282" s="19" t="s">
        <v>105</v>
      </c>
      <c r="F282" s="3">
        <v>0</v>
      </c>
      <c r="G282" s="58">
        <v>7.08</v>
      </c>
      <c r="H282" s="58">
        <v>7.08</v>
      </c>
      <c r="I282" s="58">
        <v>7.08</v>
      </c>
      <c r="J282" s="17"/>
      <c r="K282" s="17"/>
      <c r="L282" s="17"/>
      <c r="M282" s="17"/>
      <c r="N282" s="11"/>
      <c r="O282" s="16">
        <f>AVERAGE(G282:N282)</f>
        <v>7.080000000000001</v>
      </c>
      <c r="P282" s="16">
        <f>_xlfn.STDEV.S(G282:N282)</f>
        <v>1.0877919644084146E-15</v>
      </c>
      <c r="Q282" s="16">
        <f>P282/SQRT(COUNT(G282:N282))</f>
        <v>6.2803698347350997E-16</v>
      </c>
      <c r="R282" s="11">
        <f>Q282*4.303</f>
        <v>2.7024431398865133E-15</v>
      </c>
      <c r="S282" s="12"/>
    </row>
    <row r="283" spans="1:20" ht="15" x14ac:dyDescent="0.3">
      <c r="A283" s="38" t="s">
        <v>18</v>
      </c>
      <c r="B283" s="38" t="s">
        <v>77</v>
      </c>
      <c r="C283" s="38" t="s">
        <v>99</v>
      </c>
      <c r="D283" s="38">
        <v>3</v>
      </c>
      <c r="E283" s="19" t="s">
        <v>105</v>
      </c>
      <c r="F283" s="3">
        <v>1</v>
      </c>
      <c r="G283" s="17"/>
      <c r="H283" s="17"/>
      <c r="I283" s="17"/>
      <c r="J283" s="17"/>
      <c r="K283" s="17"/>
      <c r="L283" s="17"/>
      <c r="M283" s="17"/>
      <c r="N283" s="11"/>
      <c r="O283" s="16"/>
      <c r="P283" s="16"/>
      <c r="Q283" s="16"/>
      <c r="R283" s="11"/>
      <c r="S283" s="12"/>
      <c r="T283" s="14"/>
    </row>
    <row r="284" spans="1:20" ht="15" x14ac:dyDescent="0.3">
      <c r="A284" s="38" t="s">
        <v>18</v>
      </c>
      <c r="B284" s="38" t="s">
        <v>77</v>
      </c>
      <c r="C284" s="38" t="s">
        <v>99</v>
      </c>
      <c r="D284" s="38">
        <v>3</v>
      </c>
      <c r="E284" s="19" t="s">
        <v>105</v>
      </c>
      <c r="F284" s="3">
        <v>2</v>
      </c>
      <c r="G284" s="17"/>
      <c r="H284" s="17"/>
      <c r="I284" s="17"/>
      <c r="J284" s="17"/>
      <c r="K284" s="17"/>
      <c r="L284" s="17"/>
      <c r="M284" s="17"/>
      <c r="N284" s="11"/>
      <c r="O284" s="16"/>
      <c r="P284" s="16"/>
      <c r="Q284" s="16"/>
      <c r="R284" s="11"/>
      <c r="S284" s="12"/>
    </row>
    <row r="285" spans="1:20" ht="15" x14ac:dyDescent="0.3">
      <c r="A285" s="38" t="s">
        <v>18</v>
      </c>
      <c r="B285" s="38" t="s">
        <v>77</v>
      </c>
      <c r="C285" s="38" t="s">
        <v>99</v>
      </c>
      <c r="D285" s="38">
        <v>3</v>
      </c>
      <c r="E285" s="19" t="s">
        <v>105</v>
      </c>
      <c r="F285" s="3">
        <v>3</v>
      </c>
      <c r="G285" s="17"/>
      <c r="H285" s="17"/>
      <c r="I285" s="17"/>
      <c r="J285" s="17"/>
      <c r="K285" s="17"/>
      <c r="L285" s="17"/>
      <c r="M285" s="17"/>
      <c r="N285" s="11"/>
      <c r="O285" s="16"/>
      <c r="P285" s="16"/>
      <c r="Q285" s="16"/>
      <c r="R285" s="11"/>
      <c r="S285" s="12"/>
      <c r="T285" s="14"/>
    </row>
    <row r="286" spans="1:20" ht="15" x14ac:dyDescent="0.3">
      <c r="A286" s="38" t="s">
        <v>18</v>
      </c>
      <c r="B286" s="38" t="s">
        <v>77</v>
      </c>
      <c r="C286" s="38" t="s">
        <v>99</v>
      </c>
      <c r="D286" s="38">
        <v>3</v>
      </c>
      <c r="E286" s="19" t="s">
        <v>105</v>
      </c>
      <c r="F286" s="3">
        <v>4</v>
      </c>
      <c r="G286" s="17"/>
      <c r="H286" s="17"/>
      <c r="I286" s="17"/>
      <c r="J286" s="17"/>
      <c r="K286" s="17"/>
      <c r="L286" s="17"/>
      <c r="M286" s="17"/>
      <c r="N286" s="11"/>
      <c r="O286" s="16"/>
      <c r="P286" s="16"/>
      <c r="Q286" s="16"/>
      <c r="R286" s="11"/>
    </row>
    <row r="287" spans="1:20" ht="15" x14ac:dyDescent="0.3">
      <c r="A287" s="38" t="s">
        <v>18</v>
      </c>
      <c r="B287" s="38" t="s">
        <v>77</v>
      </c>
      <c r="C287" s="38" t="s">
        <v>99</v>
      </c>
      <c r="D287" s="38">
        <v>3</v>
      </c>
      <c r="E287" s="19" t="s">
        <v>105</v>
      </c>
      <c r="F287" s="3">
        <v>5</v>
      </c>
      <c r="G287" s="58">
        <v>7.07</v>
      </c>
      <c r="H287" s="58">
        <v>7.19</v>
      </c>
      <c r="I287" s="58">
        <v>7.1</v>
      </c>
      <c r="J287" s="17"/>
      <c r="K287" s="17"/>
      <c r="L287" s="17"/>
      <c r="M287" s="17"/>
      <c r="N287" s="11"/>
      <c r="O287" s="16">
        <f>AVERAGE(G287:N287)</f>
        <v>7.12</v>
      </c>
      <c r="P287" s="16">
        <f>_xlfn.STDEV.S(G287:N287)</f>
        <v>6.2449979983984147E-2</v>
      </c>
      <c r="Q287" s="16">
        <f>P287/SQRT(COUNT(G287:N287))</f>
        <v>3.6055512754639987E-2</v>
      </c>
      <c r="R287" s="11">
        <f>Q287*4.303</f>
        <v>0.15514687138321587</v>
      </c>
      <c r="S287" s="14"/>
      <c r="T287" s="14"/>
    </row>
    <row r="288" spans="1:20" ht="15" x14ac:dyDescent="0.3">
      <c r="A288" s="38" t="s">
        <v>19</v>
      </c>
      <c r="B288" s="38" t="s">
        <v>77</v>
      </c>
      <c r="C288" s="38" t="s">
        <v>99</v>
      </c>
      <c r="D288" s="38">
        <v>3</v>
      </c>
      <c r="E288" s="19" t="s">
        <v>105</v>
      </c>
      <c r="F288" s="3">
        <v>0</v>
      </c>
      <c r="G288" s="58">
        <v>7.07</v>
      </c>
      <c r="H288" s="58">
        <v>7.07</v>
      </c>
      <c r="I288" s="58">
        <v>7.07</v>
      </c>
      <c r="J288" s="17"/>
      <c r="K288" s="17"/>
      <c r="L288" s="17"/>
      <c r="M288" s="17"/>
      <c r="N288" s="11"/>
      <c r="O288" s="16">
        <f>AVERAGE(G288:N288)</f>
        <v>7.07</v>
      </c>
      <c r="P288" s="16">
        <f>_xlfn.STDEV.S(G288:N288)</f>
        <v>0</v>
      </c>
      <c r="Q288" s="16">
        <f>P288/SQRT(COUNT(G288:N288))</f>
        <v>0</v>
      </c>
      <c r="R288" s="11">
        <f>Q288*4.303</f>
        <v>0</v>
      </c>
      <c r="S288" s="14"/>
      <c r="T288" s="14"/>
    </row>
    <row r="289" spans="1:20" ht="15" x14ac:dyDescent="0.3">
      <c r="A289" s="38" t="s">
        <v>19</v>
      </c>
      <c r="B289" s="38" t="s">
        <v>77</v>
      </c>
      <c r="C289" s="38" t="s">
        <v>99</v>
      </c>
      <c r="D289" s="38">
        <v>3</v>
      </c>
      <c r="E289" s="19" t="s">
        <v>105</v>
      </c>
      <c r="F289" s="3">
        <v>1</v>
      </c>
      <c r="G289" s="16"/>
      <c r="H289" s="16"/>
      <c r="I289" s="16"/>
      <c r="J289" s="17"/>
      <c r="K289" s="17"/>
      <c r="L289" s="17"/>
      <c r="M289" s="17"/>
      <c r="N289" s="11"/>
      <c r="O289" s="16"/>
      <c r="P289" s="16"/>
      <c r="Q289" s="16"/>
      <c r="R289" s="11"/>
      <c r="S289" s="14"/>
      <c r="T289" s="14"/>
    </row>
    <row r="290" spans="1:20" ht="15" x14ac:dyDescent="0.3">
      <c r="A290" s="38" t="s">
        <v>19</v>
      </c>
      <c r="B290" s="38" t="s">
        <v>77</v>
      </c>
      <c r="C290" s="38" t="s">
        <v>99</v>
      </c>
      <c r="D290" s="38">
        <v>3</v>
      </c>
      <c r="E290" s="19" t="s">
        <v>105</v>
      </c>
      <c r="F290" s="3">
        <v>2</v>
      </c>
      <c r="G290" s="17"/>
      <c r="H290" s="17"/>
      <c r="I290" s="17"/>
      <c r="J290" s="17"/>
      <c r="K290" s="17"/>
      <c r="L290" s="17"/>
      <c r="M290" s="17"/>
      <c r="N290" s="11"/>
      <c r="O290" s="16"/>
      <c r="P290" s="16"/>
      <c r="Q290" s="16"/>
      <c r="R290" s="11"/>
      <c r="S290" s="14"/>
      <c r="T290" s="14"/>
    </row>
    <row r="291" spans="1:20" ht="15" x14ac:dyDescent="0.3">
      <c r="A291" s="38" t="s">
        <v>19</v>
      </c>
      <c r="B291" s="38" t="s">
        <v>77</v>
      </c>
      <c r="C291" s="38" t="s">
        <v>99</v>
      </c>
      <c r="D291" s="38">
        <v>3</v>
      </c>
      <c r="E291" s="19" t="s">
        <v>105</v>
      </c>
      <c r="F291" s="3">
        <v>3</v>
      </c>
      <c r="G291" s="17"/>
      <c r="H291" s="17"/>
      <c r="I291" s="17"/>
      <c r="J291" s="17"/>
      <c r="K291" s="16"/>
      <c r="L291" s="16"/>
      <c r="M291" s="16"/>
      <c r="N291" s="11"/>
      <c r="O291" s="16"/>
      <c r="P291" s="16"/>
      <c r="Q291" s="16"/>
      <c r="R291" s="11"/>
      <c r="S291" s="14"/>
      <c r="T291" s="14"/>
    </row>
    <row r="292" spans="1:20" ht="15" x14ac:dyDescent="0.3">
      <c r="A292" s="38" t="s">
        <v>19</v>
      </c>
      <c r="B292" s="38" t="s">
        <v>77</v>
      </c>
      <c r="C292" s="38" t="s">
        <v>99</v>
      </c>
      <c r="D292" s="38">
        <v>3</v>
      </c>
      <c r="E292" s="19" t="s">
        <v>105</v>
      </c>
      <c r="F292" s="3">
        <v>4</v>
      </c>
      <c r="G292" s="58">
        <v>7.05</v>
      </c>
      <c r="H292" s="58">
        <v>7.05</v>
      </c>
      <c r="I292" s="58">
        <v>7.09</v>
      </c>
      <c r="J292" s="17"/>
      <c r="K292" s="16"/>
      <c r="L292" s="16"/>
      <c r="M292" s="16"/>
      <c r="N292" s="11"/>
      <c r="O292" s="16">
        <f>AVERAGE(G292:N292)</f>
        <v>7.0633333333333326</v>
      </c>
      <c r="P292" s="16">
        <f>_xlfn.STDEV.S(G292:N292)</f>
        <v>2.3094010767585053E-2</v>
      </c>
      <c r="Q292" s="16">
        <f>P292/SQRT(COUNT(G292:N292))</f>
        <v>1.3333333333333346E-2</v>
      </c>
      <c r="R292" s="11">
        <f>Q292*4.303</f>
        <v>5.7373333333333387E-2</v>
      </c>
      <c r="S292" s="14"/>
      <c r="T292" s="14"/>
    </row>
    <row r="293" spans="1:20" ht="15" x14ac:dyDescent="0.35">
      <c r="A293" s="38" t="s">
        <v>30</v>
      </c>
      <c r="B293" s="38" t="s">
        <v>175</v>
      </c>
      <c r="C293" s="38" t="s">
        <v>99</v>
      </c>
      <c r="D293" s="38">
        <v>3</v>
      </c>
      <c r="E293" s="19" t="s">
        <v>124</v>
      </c>
      <c r="F293" s="3">
        <v>6</v>
      </c>
      <c r="G293" s="58">
        <v>7.9</v>
      </c>
      <c r="H293" s="58">
        <v>8</v>
      </c>
      <c r="I293" s="58">
        <v>8.1</v>
      </c>
      <c r="J293" s="17"/>
      <c r="K293" s="16"/>
      <c r="L293" s="16"/>
      <c r="M293" s="16"/>
      <c r="N293" s="11"/>
      <c r="O293" s="16">
        <f>AVERAGE(G293:N293)</f>
        <v>8</v>
      </c>
      <c r="P293" s="16">
        <f>_xlfn.STDEV.S(G293:N293)</f>
        <v>9.9999999999999645E-2</v>
      </c>
      <c r="Q293" s="16">
        <f>P293/SQRT(COUNT(G293:N293))</f>
        <v>5.7735026918962373E-2</v>
      </c>
      <c r="R293" s="11">
        <f>Q293*4.303</f>
        <v>0.24843382083229509</v>
      </c>
    </row>
    <row r="294" spans="1:20" ht="15" x14ac:dyDescent="0.35">
      <c r="A294" s="38" t="s">
        <v>30</v>
      </c>
      <c r="B294" s="38" t="s">
        <v>175</v>
      </c>
      <c r="C294" s="38" t="s">
        <v>99</v>
      </c>
      <c r="D294" s="38">
        <v>3</v>
      </c>
      <c r="E294" s="19" t="s">
        <v>124</v>
      </c>
      <c r="F294" s="3">
        <v>8</v>
      </c>
      <c r="G294" s="58">
        <v>8.4</v>
      </c>
      <c r="H294" s="58">
        <v>8.3000000000000007</v>
      </c>
      <c r="I294" s="58">
        <v>8.4</v>
      </c>
      <c r="J294" s="17"/>
      <c r="K294" s="16"/>
      <c r="L294" s="16"/>
      <c r="M294" s="16"/>
      <c r="N294" s="11"/>
      <c r="O294" s="16">
        <f>AVERAGE(G294:N294)</f>
        <v>8.3666666666666671</v>
      </c>
      <c r="P294" s="16">
        <f>_xlfn.STDEV.S(G294:N294)</f>
        <v>5.7735026918962373E-2</v>
      </c>
      <c r="Q294" s="16">
        <f>P294/SQRT(COUNT(G294:N294))</f>
        <v>3.3333333333333215E-2</v>
      </c>
      <c r="R294" s="11">
        <f>Q294*4.303</f>
        <v>0.14343333333333283</v>
      </c>
    </row>
    <row r="295" spans="1:20" x14ac:dyDescent="0.3">
      <c r="A295" s="38" t="s">
        <v>11</v>
      </c>
      <c r="B295" s="38" t="s">
        <v>80</v>
      </c>
      <c r="C295" s="38" t="s">
        <v>100</v>
      </c>
      <c r="D295" s="38">
        <v>3</v>
      </c>
      <c r="E295" s="19" t="s">
        <v>94</v>
      </c>
      <c r="F295" s="3">
        <v>0</v>
      </c>
      <c r="G295" s="58">
        <v>7.2</v>
      </c>
      <c r="H295" s="58">
        <v>7.2</v>
      </c>
      <c r="I295" s="58">
        <v>7.2</v>
      </c>
      <c r="J295" s="17"/>
      <c r="K295" s="17"/>
      <c r="L295" s="17"/>
      <c r="M295" s="17"/>
      <c r="N295" s="11"/>
      <c r="O295" s="16">
        <f>AVERAGE(G295:N295)</f>
        <v>7.2</v>
      </c>
      <c r="P295" s="16">
        <f>_xlfn.STDEV.S(G295:N295)</f>
        <v>0</v>
      </c>
      <c r="Q295" s="16">
        <f>P295/SQRT(COUNT(G295:N295))</f>
        <v>0</v>
      </c>
      <c r="R295" s="11">
        <f>Q295*4.303</f>
        <v>0</v>
      </c>
      <c r="S295" s="14"/>
      <c r="T295" s="14"/>
    </row>
    <row r="296" spans="1:20" x14ac:dyDescent="0.3">
      <c r="A296" s="38" t="s">
        <v>11</v>
      </c>
      <c r="B296" s="38" t="s">
        <v>80</v>
      </c>
      <c r="C296" s="38" t="s">
        <v>100</v>
      </c>
      <c r="D296" s="38">
        <v>3</v>
      </c>
      <c r="E296" s="19" t="s">
        <v>94</v>
      </c>
      <c r="F296" s="3">
        <v>1</v>
      </c>
      <c r="G296" s="17"/>
      <c r="H296" s="17"/>
      <c r="I296" s="17"/>
      <c r="J296" s="17"/>
      <c r="K296" s="17"/>
      <c r="L296" s="17"/>
      <c r="M296" s="17"/>
      <c r="N296" s="11"/>
      <c r="O296" s="16"/>
      <c r="P296" s="16"/>
      <c r="Q296" s="16"/>
      <c r="R296" s="11"/>
    </row>
    <row r="297" spans="1:20" x14ac:dyDescent="0.3">
      <c r="A297" s="38" t="s">
        <v>11</v>
      </c>
      <c r="B297" s="38" t="s">
        <v>80</v>
      </c>
      <c r="C297" s="38" t="s">
        <v>100</v>
      </c>
      <c r="D297" s="38">
        <v>3</v>
      </c>
      <c r="E297" s="19" t="s">
        <v>94</v>
      </c>
      <c r="F297" s="3">
        <v>2</v>
      </c>
      <c r="G297" s="17"/>
      <c r="H297" s="17"/>
      <c r="I297" s="17"/>
      <c r="J297" s="17"/>
      <c r="K297" s="17"/>
      <c r="L297" s="17"/>
      <c r="M297" s="17"/>
      <c r="N297" s="11"/>
      <c r="O297" s="16"/>
      <c r="P297" s="16"/>
      <c r="Q297" s="16"/>
      <c r="R297" s="11"/>
    </row>
    <row r="298" spans="1:20" x14ac:dyDescent="0.3">
      <c r="A298" s="38" t="s">
        <v>11</v>
      </c>
      <c r="B298" s="38" t="s">
        <v>80</v>
      </c>
      <c r="C298" s="38" t="s">
        <v>100</v>
      </c>
      <c r="D298" s="38">
        <v>3</v>
      </c>
      <c r="E298" s="19" t="s">
        <v>94</v>
      </c>
      <c r="F298" s="3">
        <v>3</v>
      </c>
      <c r="G298" s="17"/>
      <c r="H298" s="17"/>
      <c r="I298" s="17"/>
      <c r="J298" s="17"/>
      <c r="K298" s="17"/>
      <c r="L298" s="17"/>
      <c r="M298" s="17"/>
      <c r="N298" s="11"/>
      <c r="O298" s="16"/>
      <c r="P298" s="16"/>
      <c r="Q298" s="16"/>
      <c r="R298" s="11"/>
      <c r="S298" s="14"/>
      <c r="T298" s="14"/>
    </row>
    <row r="299" spans="1:20" x14ac:dyDescent="0.3">
      <c r="A299" s="38" t="s">
        <v>11</v>
      </c>
      <c r="B299" s="38" t="s">
        <v>80</v>
      </c>
      <c r="C299" s="38" t="s">
        <v>100</v>
      </c>
      <c r="D299" s="38">
        <v>3</v>
      </c>
      <c r="E299" s="19" t="s">
        <v>94</v>
      </c>
      <c r="F299" s="3">
        <v>4</v>
      </c>
      <c r="G299" s="58">
        <v>7.74</v>
      </c>
      <c r="H299" s="58">
        <v>7.57</v>
      </c>
      <c r="I299" s="58">
        <v>7.46</v>
      </c>
      <c r="J299" s="16"/>
      <c r="K299" s="16"/>
      <c r="L299" s="16"/>
      <c r="M299" s="16"/>
      <c r="N299" s="11"/>
      <c r="O299" s="16">
        <f>AVERAGE(G299:N299)</f>
        <v>7.59</v>
      </c>
      <c r="P299" s="16">
        <f>_xlfn.STDEV.S(G299:N299)</f>
        <v>0.14106735979665894</v>
      </c>
      <c r="Q299" s="16">
        <f>P299/SQRT(COUNT(G299:N299))</f>
        <v>8.1445278152470837E-2</v>
      </c>
      <c r="R299" s="11">
        <f>Q299*4.303</f>
        <v>0.35045903189008198</v>
      </c>
    </row>
    <row r="300" spans="1:20" ht="15" x14ac:dyDescent="0.3">
      <c r="A300" s="38" t="s">
        <v>20</v>
      </c>
      <c r="B300" s="38" t="s">
        <v>80</v>
      </c>
      <c r="C300" s="38" t="s">
        <v>99</v>
      </c>
      <c r="D300" s="38">
        <v>3</v>
      </c>
      <c r="E300" s="19" t="s">
        <v>106</v>
      </c>
      <c r="F300" s="3">
        <v>0</v>
      </c>
      <c r="G300" s="58">
        <v>7.01</v>
      </c>
      <c r="H300" s="58">
        <v>7.01</v>
      </c>
      <c r="I300" s="58">
        <v>7.01</v>
      </c>
      <c r="J300" s="17"/>
      <c r="K300" s="16"/>
      <c r="L300" s="16"/>
      <c r="M300" s="16"/>
      <c r="N300" s="11"/>
      <c r="O300" s="16">
        <f>AVERAGE(G300:N300)</f>
        <v>7.0100000000000007</v>
      </c>
      <c r="P300" s="16">
        <f>_xlfn.STDEV.S(G300:N300)</f>
        <v>1.0877919644084146E-15</v>
      </c>
      <c r="Q300" s="16">
        <f>P300/SQRT(COUNT(G300:N300))</f>
        <v>6.2803698347350997E-16</v>
      </c>
      <c r="R300" s="11">
        <f>Q300*4.303</f>
        <v>2.7024431398865133E-15</v>
      </c>
    </row>
    <row r="301" spans="1:20" ht="15" x14ac:dyDescent="0.3">
      <c r="A301" s="38" t="s">
        <v>20</v>
      </c>
      <c r="B301" s="38" t="s">
        <v>80</v>
      </c>
      <c r="C301" s="38" t="s">
        <v>99</v>
      </c>
      <c r="D301" s="38">
        <v>3</v>
      </c>
      <c r="E301" s="19" t="s">
        <v>106</v>
      </c>
      <c r="F301" s="3">
        <v>1</v>
      </c>
      <c r="G301" s="17"/>
      <c r="H301" s="17"/>
      <c r="I301" s="17"/>
      <c r="J301" s="17"/>
      <c r="K301" s="16"/>
      <c r="L301" s="16"/>
      <c r="M301" s="16"/>
      <c r="N301" s="11"/>
      <c r="O301" s="16"/>
      <c r="P301" s="16"/>
      <c r="Q301" s="16"/>
      <c r="R301" s="11"/>
    </row>
    <row r="302" spans="1:20" ht="15" x14ac:dyDescent="0.3">
      <c r="A302" s="38" t="s">
        <v>20</v>
      </c>
      <c r="B302" s="38" t="s">
        <v>80</v>
      </c>
      <c r="C302" s="38" t="s">
        <v>99</v>
      </c>
      <c r="D302" s="38">
        <v>3</v>
      </c>
      <c r="E302" s="19" t="s">
        <v>106</v>
      </c>
      <c r="F302" s="3">
        <v>2</v>
      </c>
      <c r="G302" s="17"/>
      <c r="H302" s="17"/>
      <c r="I302" s="17"/>
      <c r="J302" s="17"/>
      <c r="K302" s="16"/>
      <c r="L302" s="16"/>
      <c r="M302" s="16"/>
      <c r="N302" s="11"/>
      <c r="O302" s="16"/>
      <c r="P302" s="16"/>
      <c r="Q302" s="16"/>
      <c r="R302" s="11"/>
    </row>
    <row r="303" spans="1:20" ht="15" x14ac:dyDescent="0.3">
      <c r="A303" s="38" t="s">
        <v>20</v>
      </c>
      <c r="B303" s="38" t="s">
        <v>80</v>
      </c>
      <c r="C303" s="38" t="s">
        <v>99</v>
      </c>
      <c r="D303" s="38">
        <v>3</v>
      </c>
      <c r="E303" s="19" t="s">
        <v>106</v>
      </c>
      <c r="F303" s="3">
        <v>3</v>
      </c>
      <c r="G303" s="17"/>
      <c r="H303" s="17"/>
      <c r="I303" s="17"/>
      <c r="J303" s="17"/>
      <c r="K303" s="16"/>
      <c r="L303" s="16"/>
      <c r="M303" s="16"/>
      <c r="N303" s="11"/>
      <c r="O303" s="16"/>
      <c r="P303" s="16"/>
      <c r="Q303" s="16"/>
      <c r="R303" s="11"/>
    </row>
    <row r="304" spans="1:20" ht="15" x14ac:dyDescent="0.3">
      <c r="A304" s="38" t="s">
        <v>20</v>
      </c>
      <c r="B304" s="38" t="s">
        <v>80</v>
      </c>
      <c r="C304" s="38" t="s">
        <v>99</v>
      </c>
      <c r="D304" s="38">
        <v>3</v>
      </c>
      <c r="E304" s="19" t="s">
        <v>106</v>
      </c>
      <c r="F304" s="3">
        <v>4</v>
      </c>
      <c r="G304" s="17"/>
      <c r="H304" s="17"/>
      <c r="I304" s="17"/>
      <c r="J304" s="17"/>
      <c r="K304" s="16"/>
      <c r="L304" s="16"/>
      <c r="M304" s="16"/>
      <c r="N304" s="11"/>
      <c r="O304" s="16"/>
      <c r="P304" s="16"/>
      <c r="Q304" s="16"/>
      <c r="R304" s="11"/>
    </row>
    <row r="305" spans="1:20" ht="15" x14ac:dyDescent="0.3">
      <c r="A305" s="38" t="s">
        <v>20</v>
      </c>
      <c r="B305" s="38" t="s">
        <v>80</v>
      </c>
      <c r="C305" s="38" t="s">
        <v>99</v>
      </c>
      <c r="D305" s="38">
        <v>3</v>
      </c>
      <c r="E305" s="19" t="s">
        <v>106</v>
      </c>
      <c r="F305" s="3">
        <v>5</v>
      </c>
      <c r="G305" s="58">
        <v>6.67</v>
      </c>
      <c r="H305" s="58">
        <v>6.64</v>
      </c>
      <c r="I305" s="58">
        <v>6.66</v>
      </c>
      <c r="J305" s="17"/>
      <c r="K305" s="16"/>
      <c r="L305" s="16"/>
      <c r="M305" s="16"/>
      <c r="N305" s="11"/>
      <c r="O305" s="16">
        <f>AVERAGE(G305:N305)</f>
        <v>6.6566666666666663</v>
      </c>
      <c r="P305" s="16">
        <f>_xlfn.STDEV.S(G305:N305)</f>
        <v>1.5275252316519626E-2</v>
      </c>
      <c r="Q305" s="16">
        <f>P305/SQRT(COUNT(G305:N305))</f>
        <v>8.8191710368820606E-3</v>
      </c>
      <c r="R305" s="11">
        <f>Q305*4.303</f>
        <v>3.7948892971703507E-2</v>
      </c>
    </row>
    <row r="306" spans="1:20" ht="15" x14ac:dyDescent="0.3">
      <c r="A306" s="38" t="s">
        <v>21</v>
      </c>
      <c r="B306" s="38" t="s">
        <v>80</v>
      </c>
      <c r="C306" s="38" t="s">
        <v>99</v>
      </c>
      <c r="D306" s="38">
        <v>3</v>
      </c>
      <c r="E306" s="19" t="s">
        <v>107</v>
      </c>
      <c r="F306" s="3">
        <v>0</v>
      </c>
      <c r="G306" s="58">
        <v>7.07</v>
      </c>
      <c r="H306" s="58">
        <v>7.07</v>
      </c>
      <c r="I306" s="58">
        <v>7.07</v>
      </c>
      <c r="J306" s="17"/>
      <c r="K306" s="16"/>
      <c r="L306" s="16"/>
      <c r="M306" s="16"/>
      <c r="N306" s="11"/>
      <c r="O306" s="16">
        <f>AVERAGE(G306:N306)</f>
        <v>7.07</v>
      </c>
      <c r="P306" s="16">
        <f>_xlfn.STDEV.S(G306:N306)</f>
        <v>0</v>
      </c>
      <c r="Q306" s="16">
        <f>P306/SQRT(COUNT(G306:N306))</f>
        <v>0</v>
      </c>
      <c r="R306" s="11">
        <f>Q306*4.303</f>
        <v>0</v>
      </c>
    </row>
    <row r="307" spans="1:20" ht="15" x14ac:dyDescent="0.3">
      <c r="A307" s="38" t="s">
        <v>21</v>
      </c>
      <c r="B307" s="38" t="s">
        <v>80</v>
      </c>
      <c r="C307" s="38" t="s">
        <v>99</v>
      </c>
      <c r="D307" s="38">
        <v>3</v>
      </c>
      <c r="E307" s="19" t="s">
        <v>107</v>
      </c>
      <c r="F307" s="3">
        <v>1</v>
      </c>
      <c r="G307" s="17"/>
      <c r="H307" s="17"/>
      <c r="I307" s="17"/>
      <c r="J307" s="17"/>
      <c r="K307" s="16"/>
      <c r="L307" s="16"/>
      <c r="M307" s="16"/>
      <c r="N307" s="11"/>
      <c r="O307" s="16"/>
      <c r="P307" s="16"/>
      <c r="Q307" s="16"/>
      <c r="R307" s="11"/>
    </row>
    <row r="308" spans="1:20" ht="15" x14ac:dyDescent="0.3">
      <c r="A308" s="38" t="s">
        <v>21</v>
      </c>
      <c r="B308" s="38" t="s">
        <v>80</v>
      </c>
      <c r="C308" s="38" t="s">
        <v>99</v>
      </c>
      <c r="D308" s="38">
        <v>3</v>
      </c>
      <c r="E308" s="19" t="s">
        <v>107</v>
      </c>
      <c r="F308" s="3">
        <v>2</v>
      </c>
      <c r="G308" s="17"/>
      <c r="H308" s="17"/>
      <c r="I308" s="17"/>
      <c r="J308" s="17"/>
      <c r="K308" s="17"/>
      <c r="L308" s="16"/>
      <c r="M308" s="16"/>
      <c r="N308" s="11"/>
      <c r="O308" s="16"/>
      <c r="P308" s="16"/>
      <c r="Q308" s="16"/>
      <c r="R308" s="11"/>
    </row>
    <row r="309" spans="1:20" s="14" customFormat="1" ht="15" x14ac:dyDescent="0.3">
      <c r="A309" s="38" t="s">
        <v>21</v>
      </c>
      <c r="B309" s="38" t="s">
        <v>80</v>
      </c>
      <c r="C309" s="38" t="s">
        <v>99</v>
      </c>
      <c r="D309" s="38">
        <v>3</v>
      </c>
      <c r="E309" s="19" t="s">
        <v>107</v>
      </c>
      <c r="F309" s="3">
        <v>3</v>
      </c>
      <c r="G309" s="17"/>
      <c r="H309" s="17"/>
      <c r="I309" s="17"/>
      <c r="J309" s="17"/>
      <c r="K309" s="17"/>
      <c r="L309" s="16"/>
      <c r="M309" s="16"/>
      <c r="N309" s="11"/>
      <c r="O309" s="16"/>
      <c r="P309" s="16"/>
      <c r="Q309" s="16"/>
      <c r="R309" s="11"/>
      <c r="S309" s="10"/>
      <c r="T309" s="10"/>
    </row>
    <row r="310" spans="1:20" s="14" customFormat="1" ht="15" x14ac:dyDescent="0.3">
      <c r="A310" s="38" t="s">
        <v>21</v>
      </c>
      <c r="B310" s="38" t="s">
        <v>80</v>
      </c>
      <c r="C310" s="38" t="s">
        <v>99</v>
      </c>
      <c r="D310" s="38">
        <v>3</v>
      </c>
      <c r="E310" s="19" t="s">
        <v>107</v>
      </c>
      <c r="F310" s="3">
        <v>4</v>
      </c>
      <c r="G310" s="58">
        <v>6.76</v>
      </c>
      <c r="H310" s="58">
        <v>6.84</v>
      </c>
      <c r="I310" s="58">
        <v>6.9</v>
      </c>
      <c r="J310" s="17"/>
      <c r="K310" s="17"/>
      <c r="L310" s="16"/>
      <c r="M310" s="16"/>
      <c r="N310" s="11"/>
      <c r="O310" s="16">
        <f>AVERAGE(G310:N310)</f>
        <v>6.833333333333333</v>
      </c>
      <c r="P310" s="16">
        <f>_xlfn.STDEV.S(G310:N310)</f>
        <v>7.0237691685685194E-2</v>
      </c>
      <c r="Q310" s="16">
        <f>P310/SQRT(COUNT(G310:N310))</f>
        <v>4.0551750201988292E-2</v>
      </c>
      <c r="R310" s="11">
        <f>Q310*4.303</f>
        <v>0.17449418111915563</v>
      </c>
      <c r="S310" s="10"/>
      <c r="T310" s="10"/>
    </row>
    <row r="311" spans="1:20" s="14" customFormat="1" x14ac:dyDescent="0.3">
      <c r="A311" s="38" t="s">
        <v>23</v>
      </c>
      <c r="B311" s="38" t="s">
        <v>80</v>
      </c>
      <c r="C311" s="38" t="s">
        <v>99</v>
      </c>
      <c r="D311" s="38">
        <v>1</v>
      </c>
      <c r="E311" s="19" t="s">
        <v>110</v>
      </c>
      <c r="F311" s="3">
        <v>0</v>
      </c>
      <c r="G311" s="17" t="s">
        <v>140</v>
      </c>
      <c r="H311" s="17"/>
      <c r="I311" s="17"/>
      <c r="J311" s="17"/>
      <c r="K311" s="16"/>
      <c r="L311" s="16"/>
      <c r="M311" s="16"/>
      <c r="N311" s="11"/>
      <c r="O311" s="16"/>
      <c r="P311" s="16"/>
      <c r="Q311" s="16"/>
      <c r="R311" s="11"/>
      <c r="S311" s="10"/>
      <c r="T311" s="10"/>
    </row>
    <row r="312" spans="1:20" x14ac:dyDescent="0.3">
      <c r="A312" s="38" t="s">
        <v>23</v>
      </c>
      <c r="B312" s="38" t="s">
        <v>80</v>
      </c>
      <c r="C312" s="38" t="s">
        <v>99</v>
      </c>
      <c r="D312" s="38">
        <v>1</v>
      </c>
      <c r="E312" s="19" t="s">
        <v>110</v>
      </c>
      <c r="F312" s="3">
        <v>1</v>
      </c>
      <c r="G312" s="17"/>
      <c r="H312" s="17"/>
      <c r="I312" s="17"/>
      <c r="J312" s="17"/>
      <c r="K312" s="16"/>
      <c r="L312" s="16"/>
      <c r="M312" s="16"/>
      <c r="N312" s="11"/>
      <c r="O312" s="16"/>
      <c r="P312" s="16"/>
      <c r="Q312" s="16"/>
      <c r="R312" s="11"/>
    </row>
    <row r="313" spans="1:20" x14ac:dyDescent="0.3">
      <c r="A313" s="38" t="s">
        <v>23</v>
      </c>
      <c r="B313" s="38" t="s">
        <v>80</v>
      </c>
      <c r="C313" s="38" t="s">
        <v>99</v>
      </c>
      <c r="D313" s="38">
        <v>1</v>
      </c>
      <c r="E313" s="19" t="s">
        <v>110</v>
      </c>
      <c r="F313" s="3">
        <v>2</v>
      </c>
      <c r="G313" s="17"/>
      <c r="H313" s="17"/>
      <c r="I313" s="17"/>
      <c r="J313" s="17"/>
      <c r="K313" s="17"/>
      <c r="L313" s="17"/>
      <c r="M313" s="17"/>
      <c r="N313" s="11"/>
      <c r="O313" s="16"/>
      <c r="P313" s="16"/>
      <c r="Q313" s="16"/>
      <c r="R313" s="11"/>
      <c r="S313" s="14"/>
      <c r="T313" s="14"/>
    </row>
    <row r="314" spans="1:20" s="14" customFormat="1" x14ac:dyDescent="0.3">
      <c r="A314" s="38" t="s">
        <v>23</v>
      </c>
      <c r="B314" s="38" t="s">
        <v>80</v>
      </c>
      <c r="C314" s="38" t="s">
        <v>99</v>
      </c>
      <c r="D314" s="38">
        <v>1</v>
      </c>
      <c r="E314" s="19" t="s">
        <v>110</v>
      </c>
      <c r="F314" s="3">
        <v>3</v>
      </c>
      <c r="G314" s="17"/>
      <c r="H314" s="17"/>
      <c r="I314" s="17"/>
      <c r="J314" s="17"/>
      <c r="K314" s="17"/>
      <c r="L314" s="16"/>
      <c r="M314" s="16"/>
      <c r="N314" s="11"/>
      <c r="O314" s="16"/>
      <c r="P314" s="16"/>
      <c r="Q314" s="16"/>
      <c r="R314" s="11"/>
      <c r="S314" s="10"/>
      <c r="T314" s="10"/>
    </row>
    <row r="315" spans="1:20" s="14" customFormat="1" x14ac:dyDescent="0.3">
      <c r="A315" s="38" t="s">
        <v>23</v>
      </c>
      <c r="B315" s="38" t="s">
        <v>80</v>
      </c>
      <c r="C315" s="38" t="s">
        <v>99</v>
      </c>
      <c r="D315" s="38">
        <v>1</v>
      </c>
      <c r="E315" s="19" t="s">
        <v>110</v>
      </c>
      <c r="F315" s="3">
        <v>4</v>
      </c>
      <c r="G315" s="17"/>
      <c r="H315" s="17"/>
      <c r="I315" s="17"/>
      <c r="J315" s="17"/>
      <c r="K315" s="17"/>
      <c r="L315" s="16"/>
      <c r="M315" s="16"/>
      <c r="N315" s="11"/>
      <c r="O315" s="16"/>
      <c r="P315" s="16"/>
      <c r="Q315" s="16"/>
      <c r="R315" s="11"/>
      <c r="S315" s="10"/>
      <c r="T315" s="10"/>
    </row>
    <row r="316" spans="1:20" s="14" customFormat="1" x14ac:dyDescent="0.3">
      <c r="A316" s="38" t="s">
        <v>23</v>
      </c>
      <c r="B316" s="38" t="s">
        <v>80</v>
      </c>
      <c r="C316" s="38" t="s">
        <v>99</v>
      </c>
      <c r="D316" s="38">
        <v>1</v>
      </c>
      <c r="E316" s="19" t="s">
        <v>110</v>
      </c>
      <c r="F316" s="3">
        <v>5</v>
      </c>
      <c r="G316" s="17"/>
      <c r="H316" s="17"/>
      <c r="I316" s="17"/>
      <c r="J316" s="17"/>
      <c r="K316" s="17"/>
      <c r="L316" s="16"/>
      <c r="M316" s="16"/>
      <c r="N316" s="11"/>
      <c r="O316" s="16"/>
      <c r="P316" s="16"/>
      <c r="Q316" s="16"/>
      <c r="R316" s="11"/>
      <c r="S316" s="10"/>
      <c r="T316" s="10"/>
    </row>
    <row r="317" spans="1:20" ht="15" x14ac:dyDescent="0.3">
      <c r="A317" s="38" t="s">
        <v>24</v>
      </c>
      <c r="B317" s="38" t="s">
        <v>80</v>
      </c>
      <c r="C317" s="38" t="s">
        <v>99</v>
      </c>
      <c r="D317" s="38">
        <v>3</v>
      </c>
      <c r="E317" s="19" t="s">
        <v>107</v>
      </c>
      <c r="F317" s="3">
        <v>0</v>
      </c>
      <c r="G317" s="58">
        <v>7.07</v>
      </c>
      <c r="H317" s="58">
        <v>7.07</v>
      </c>
      <c r="I317" s="58">
        <v>7.07</v>
      </c>
      <c r="J317" s="16"/>
      <c r="K317" s="16"/>
      <c r="L317" s="16"/>
      <c r="M317" s="16"/>
      <c r="N317" s="11"/>
      <c r="O317" s="16">
        <f>AVERAGE(G317:N317)</f>
        <v>7.07</v>
      </c>
      <c r="P317" s="16">
        <f>_xlfn.STDEV.S(G317:N317)</f>
        <v>0</v>
      </c>
      <c r="Q317" s="16">
        <f>P317/SQRT(COUNT(G317:N317))</f>
        <v>0</v>
      </c>
      <c r="R317" s="11">
        <f>Q317*4.303</f>
        <v>0</v>
      </c>
    </row>
    <row r="318" spans="1:20" ht="15" x14ac:dyDescent="0.3">
      <c r="A318" s="38" t="s">
        <v>24</v>
      </c>
      <c r="B318" s="38" t="s">
        <v>80</v>
      </c>
      <c r="C318" s="38" t="s">
        <v>99</v>
      </c>
      <c r="D318" s="38">
        <v>3</v>
      </c>
      <c r="E318" s="19" t="s">
        <v>107</v>
      </c>
      <c r="F318" s="3">
        <v>1</v>
      </c>
      <c r="G318" s="17"/>
      <c r="H318" s="17"/>
      <c r="I318" s="17"/>
      <c r="J318" s="16"/>
      <c r="K318" s="16"/>
      <c r="L318" s="16"/>
      <c r="M318" s="16"/>
      <c r="N318" s="11"/>
      <c r="O318" s="16"/>
      <c r="P318" s="16"/>
      <c r="Q318" s="16"/>
      <c r="R318" s="11"/>
    </row>
    <row r="319" spans="1:20" ht="15" x14ac:dyDescent="0.3">
      <c r="A319" s="38" t="s">
        <v>24</v>
      </c>
      <c r="B319" s="38" t="s">
        <v>80</v>
      </c>
      <c r="C319" s="38" t="s">
        <v>99</v>
      </c>
      <c r="D319" s="38">
        <v>3</v>
      </c>
      <c r="E319" s="19" t="s">
        <v>107</v>
      </c>
      <c r="F319" s="3">
        <v>2</v>
      </c>
      <c r="G319" s="17"/>
      <c r="H319" s="17"/>
      <c r="I319" s="17"/>
      <c r="J319" s="16"/>
      <c r="K319" s="16"/>
      <c r="L319" s="16"/>
      <c r="M319" s="16"/>
      <c r="N319" s="11"/>
      <c r="O319" s="16"/>
      <c r="P319" s="16"/>
      <c r="Q319" s="16"/>
      <c r="R319" s="11"/>
    </row>
    <row r="320" spans="1:20" ht="15" x14ac:dyDescent="0.3">
      <c r="A320" s="38" t="s">
        <v>24</v>
      </c>
      <c r="B320" s="38" t="s">
        <v>80</v>
      </c>
      <c r="C320" s="38" t="s">
        <v>99</v>
      </c>
      <c r="D320" s="38">
        <v>3</v>
      </c>
      <c r="E320" s="19" t="s">
        <v>107</v>
      </c>
      <c r="F320" s="3">
        <v>3</v>
      </c>
      <c r="G320" s="17"/>
      <c r="H320" s="17"/>
      <c r="I320" s="17"/>
      <c r="J320" s="16"/>
      <c r="K320" s="16"/>
      <c r="L320" s="16"/>
      <c r="M320" s="16"/>
      <c r="N320" s="11"/>
      <c r="O320" s="16"/>
      <c r="P320" s="16"/>
      <c r="Q320" s="16"/>
      <c r="R320" s="11"/>
    </row>
    <row r="321" spans="1:20" ht="15" x14ac:dyDescent="0.3">
      <c r="A321" s="38" t="s">
        <v>24</v>
      </c>
      <c r="B321" s="38" t="s">
        <v>80</v>
      </c>
      <c r="C321" s="38" t="s">
        <v>99</v>
      </c>
      <c r="D321" s="38">
        <v>3</v>
      </c>
      <c r="E321" s="19" t="s">
        <v>107</v>
      </c>
      <c r="F321" s="3">
        <v>4</v>
      </c>
      <c r="G321" s="58">
        <v>7.45</v>
      </c>
      <c r="H321" s="58">
        <v>7.55</v>
      </c>
      <c r="I321" s="58">
        <v>7.6</v>
      </c>
      <c r="J321" s="16"/>
      <c r="K321" s="16"/>
      <c r="L321" s="16"/>
      <c r="M321" s="16"/>
      <c r="N321" s="11"/>
      <c r="O321" s="16">
        <f t="shared" ref="O321:O327" si="15">AVERAGE(G321:N321)</f>
        <v>7.5333333333333341</v>
      </c>
      <c r="P321" s="16">
        <f t="shared" ref="P321:P327" si="16">_xlfn.STDEV.S(G321:N321)</f>
        <v>7.6376261582597069E-2</v>
      </c>
      <c r="Q321" s="16">
        <f t="shared" ref="Q321:Q327" si="17">P321/SQRT(COUNT(G321:N321))</f>
        <v>4.4095855184409692E-2</v>
      </c>
      <c r="R321" s="11">
        <f t="shared" ref="R321:R327" si="18">Q321*4.303</f>
        <v>0.1897444648585149</v>
      </c>
    </row>
    <row r="322" spans="1:20" x14ac:dyDescent="0.3">
      <c r="A322" s="38" t="s">
        <v>28</v>
      </c>
      <c r="B322" s="38" t="s">
        <v>80</v>
      </c>
      <c r="C322" s="38" t="s">
        <v>99</v>
      </c>
      <c r="D322" s="38">
        <v>3</v>
      </c>
      <c r="E322" s="19" t="s">
        <v>118</v>
      </c>
      <c r="F322" s="3">
        <v>0</v>
      </c>
      <c r="G322" s="58">
        <v>7.03</v>
      </c>
      <c r="H322" s="58">
        <v>7.03</v>
      </c>
      <c r="I322" s="58">
        <v>7.03</v>
      </c>
      <c r="J322" s="17"/>
      <c r="K322" s="16"/>
      <c r="L322" s="16"/>
      <c r="M322" s="16"/>
      <c r="N322" s="11"/>
      <c r="O322" s="16">
        <f t="shared" si="15"/>
        <v>7.03</v>
      </c>
      <c r="P322" s="16">
        <f t="shared" si="16"/>
        <v>0</v>
      </c>
      <c r="Q322" s="16">
        <f t="shared" si="17"/>
        <v>0</v>
      </c>
      <c r="R322" s="11">
        <f t="shared" si="18"/>
        <v>0</v>
      </c>
    </row>
    <row r="323" spans="1:20" x14ac:dyDescent="0.3">
      <c r="A323" s="38" t="s">
        <v>28</v>
      </c>
      <c r="B323" s="38" t="s">
        <v>80</v>
      </c>
      <c r="C323" s="38" t="s">
        <v>99</v>
      </c>
      <c r="D323" s="38">
        <v>3</v>
      </c>
      <c r="E323" s="19" t="s">
        <v>118</v>
      </c>
      <c r="F323" s="3">
        <v>1</v>
      </c>
      <c r="G323" s="58">
        <v>6.5</v>
      </c>
      <c r="H323" s="58">
        <v>6.53</v>
      </c>
      <c r="I323" s="58">
        <v>6.54</v>
      </c>
      <c r="J323" s="17"/>
      <c r="K323" s="16"/>
      <c r="L323" s="17"/>
      <c r="M323" s="17"/>
      <c r="N323" s="11"/>
      <c r="O323" s="16">
        <f t="shared" si="15"/>
        <v>6.5233333333333334</v>
      </c>
      <c r="P323" s="16">
        <f t="shared" si="16"/>
        <v>2.0816659994661382E-2</v>
      </c>
      <c r="Q323" s="16">
        <f t="shared" si="17"/>
        <v>1.2018504251546663E-2</v>
      </c>
      <c r="R323" s="11">
        <f t="shared" si="18"/>
        <v>5.1715623794405287E-2</v>
      </c>
      <c r="S323" s="14"/>
      <c r="T323" s="14"/>
    </row>
    <row r="324" spans="1:20" x14ac:dyDescent="0.3">
      <c r="A324" s="38" t="s">
        <v>28</v>
      </c>
      <c r="B324" s="38" t="s">
        <v>80</v>
      </c>
      <c r="C324" s="38" t="s">
        <v>99</v>
      </c>
      <c r="D324" s="38">
        <v>3</v>
      </c>
      <c r="E324" s="19" t="s">
        <v>118</v>
      </c>
      <c r="F324" s="3">
        <v>2</v>
      </c>
      <c r="G324" s="58">
        <v>6.53</v>
      </c>
      <c r="H324" s="58">
        <v>6.52</v>
      </c>
      <c r="I324" s="58">
        <v>6.53</v>
      </c>
      <c r="J324" s="17"/>
      <c r="K324" s="16"/>
      <c r="L324" s="16"/>
      <c r="M324" s="16"/>
      <c r="N324" s="11"/>
      <c r="O324" s="16">
        <f t="shared" si="15"/>
        <v>6.5266666666666673</v>
      </c>
      <c r="P324" s="16">
        <f t="shared" si="16"/>
        <v>5.7735026918966474E-3</v>
      </c>
      <c r="Q324" s="16">
        <f t="shared" si="17"/>
        <v>3.3333333333335586E-3</v>
      </c>
      <c r="R324" s="11">
        <f t="shared" si="18"/>
        <v>1.4343333333334303E-2</v>
      </c>
    </row>
    <row r="325" spans="1:20" x14ac:dyDescent="0.3">
      <c r="A325" s="38" t="s">
        <v>28</v>
      </c>
      <c r="B325" s="38" t="s">
        <v>80</v>
      </c>
      <c r="C325" s="38" t="s">
        <v>99</v>
      </c>
      <c r="D325" s="38">
        <v>3</v>
      </c>
      <c r="E325" s="19" t="s">
        <v>118</v>
      </c>
      <c r="F325" s="3">
        <v>3</v>
      </c>
      <c r="G325" s="58">
        <v>6.45</v>
      </c>
      <c r="H325" s="58">
        <v>6.48</v>
      </c>
      <c r="I325" s="58">
        <v>6.49</v>
      </c>
      <c r="J325" s="17"/>
      <c r="K325" s="16"/>
      <c r="L325" s="16"/>
      <c r="M325" s="16"/>
      <c r="N325" s="11"/>
      <c r="O325" s="16">
        <f t="shared" si="15"/>
        <v>6.4733333333333336</v>
      </c>
      <c r="P325" s="16">
        <f t="shared" si="16"/>
        <v>2.0816659994661382E-2</v>
      </c>
      <c r="Q325" s="16">
        <f t="shared" si="17"/>
        <v>1.2018504251546663E-2</v>
      </c>
      <c r="R325" s="11">
        <f t="shared" si="18"/>
        <v>5.1715623794405287E-2</v>
      </c>
    </row>
    <row r="326" spans="1:20" x14ac:dyDescent="0.3">
      <c r="A326" s="38" t="s">
        <v>28</v>
      </c>
      <c r="B326" s="38" t="s">
        <v>80</v>
      </c>
      <c r="C326" s="38" t="s">
        <v>99</v>
      </c>
      <c r="D326" s="38">
        <v>3</v>
      </c>
      <c r="E326" s="19" t="s">
        <v>118</v>
      </c>
      <c r="F326" s="3">
        <v>4</v>
      </c>
      <c r="G326" s="58">
        <v>6.45</v>
      </c>
      <c r="H326" s="58">
        <v>6.45</v>
      </c>
      <c r="I326" s="58">
        <v>6.52</v>
      </c>
      <c r="J326" s="17"/>
      <c r="K326" s="16"/>
      <c r="L326" s="16"/>
      <c r="M326" s="16"/>
      <c r="N326" s="11"/>
      <c r="O326" s="16">
        <f t="shared" si="15"/>
        <v>6.4733333333333336</v>
      </c>
      <c r="P326" s="16">
        <f t="shared" si="16"/>
        <v>4.0414518843273455E-2</v>
      </c>
      <c r="Q326" s="16">
        <f t="shared" si="17"/>
        <v>2.3333333333333133E-2</v>
      </c>
      <c r="R326" s="11">
        <f t="shared" si="18"/>
        <v>0.10040333333333247</v>
      </c>
    </row>
    <row r="327" spans="1:20" x14ac:dyDescent="0.3">
      <c r="A327" s="38" t="s">
        <v>12</v>
      </c>
      <c r="B327" s="38" t="s">
        <v>80</v>
      </c>
      <c r="C327" s="38" t="s">
        <v>100</v>
      </c>
      <c r="D327" s="38">
        <v>3</v>
      </c>
      <c r="E327" s="61" t="s">
        <v>125</v>
      </c>
      <c r="F327" s="3">
        <v>0</v>
      </c>
      <c r="G327" s="58">
        <v>7.11</v>
      </c>
      <c r="H327" s="58">
        <v>7.11</v>
      </c>
      <c r="I327" s="58">
        <v>7.11</v>
      </c>
      <c r="J327" s="17"/>
      <c r="K327" s="17"/>
      <c r="L327" s="17"/>
      <c r="M327" s="17"/>
      <c r="N327" s="11"/>
      <c r="O327" s="16">
        <f t="shared" si="15"/>
        <v>7.11</v>
      </c>
      <c r="P327" s="16">
        <f t="shared" si="16"/>
        <v>0</v>
      </c>
      <c r="Q327" s="16">
        <f t="shared" si="17"/>
        <v>0</v>
      </c>
      <c r="R327" s="11">
        <f t="shared" si="18"/>
        <v>0</v>
      </c>
      <c r="S327" s="14"/>
      <c r="T327" s="14"/>
    </row>
    <row r="328" spans="1:20" x14ac:dyDescent="0.3">
      <c r="A328" s="38" t="s">
        <v>12</v>
      </c>
      <c r="B328" s="38" t="s">
        <v>80</v>
      </c>
      <c r="C328" s="38" t="s">
        <v>100</v>
      </c>
      <c r="D328" s="38">
        <v>3</v>
      </c>
      <c r="E328" s="61" t="s">
        <v>125</v>
      </c>
      <c r="F328" s="3">
        <v>1</v>
      </c>
      <c r="G328" s="17"/>
      <c r="H328" s="17"/>
      <c r="I328" s="17"/>
      <c r="J328" s="17"/>
      <c r="K328" s="17"/>
      <c r="L328" s="17"/>
      <c r="M328" s="17"/>
      <c r="N328" s="11"/>
      <c r="O328" s="16"/>
      <c r="P328" s="16"/>
      <c r="Q328" s="16"/>
      <c r="R328" s="11"/>
      <c r="S328" s="14"/>
      <c r="T328" s="14"/>
    </row>
    <row r="329" spans="1:20" x14ac:dyDescent="0.3">
      <c r="A329" s="38" t="s">
        <v>12</v>
      </c>
      <c r="B329" s="38" t="s">
        <v>80</v>
      </c>
      <c r="C329" s="38" t="s">
        <v>100</v>
      </c>
      <c r="D329" s="38">
        <v>3</v>
      </c>
      <c r="E329" s="61" t="s">
        <v>125</v>
      </c>
      <c r="F329" s="3">
        <v>2</v>
      </c>
      <c r="G329" s="17"/>
      <c r="H329" s="17"/>
      <c r="I329" s="17"/>
      <c r="J329" s="17"/>
      <c r="K329" s="17"/>
      <c r="L329" s="17"/>
      <c r="M329" s="17"/>
      <c r="N329" s="11"/>
      <c r="O329" s="16"/>
      <c r="P329" s="16"/>
      <c r="Q329" s="16"/>
      <c r="R329" s="11"/>
      <c r="S329" s="14"/>
      <c r="T329" s="14"/>
    </row>
    <row r="330" spans="1:20" x14ac:dyDescent="0.3">
      <c r="A330" s="38" t="s">
        <v>12</v>
      </c>
      <c r="B330" s="38" t="s">
        <v>80</v>
      </c>
      <c r="C330" s="38" t="s">
        <v>100</v>
      </c>
      <c r="D330" s="38">
        <v>3</v>
      </c>
      <c r="E330" s="61" t="s">
        <v>125</v>
      </c>
      <c r="F330" s="3">
        <v>3</v>
      </c>
      <c r="G330" s="17"/>
      <c r="H330" s="17"/>
      <c r="I330" s="17"/>
      <c r="J330" s="17"/>
      <c r="K330" s="17"/>
      <c r="L330" s="17"/>
      <c r="M330" s="17"/>
      <c r="N330" s="11"/>
      <c r="O330" s="16"/>
      <c r="P330" s="16"/>
      <c r="Q330" s="16"/>
      <c r="R330" s="11"/>
    </row>
    <row r="331" spans="1:20" x14ac:dyDescent="0.3">
      <c r="A331" s="38" t="s">
        <v>12</v>
      </c>
      <c r="B331" s="38" t="s">
        <v>80</v>
      </c>
      <c r="C331" s="38" t="s">
        <v>100</v>
      </c>
      <c r="D331" s="38">
        <v>3</v>
      </c>
      <c r="E331" s="61" t="s">
        <v>125</v>
      </c>
      <c r="F331" s="3">
        <v>4</v>
      </c>
      <c r="G331" s="17"/>
      <c r="H331" s="17"/>
      <c r="I331" s="17"/>
      <c r="J331" s="17"/>
      <c r="K331" s="17"/>
      <c r="L331" s="17"/>
      <c r="M331" s="17"/>
      <c r="N331" s="11"/>
      <c r="O331" s="16"/>
      <c r="P331" s="16"/>
      <c r="Q331" s="16"/>
      <c r="R331" s="11"/>
    </row>
    <row r="332" spans="1:20" x14ac:dyDescent="0.3">
      <c r="A332" s="38" t="s">
        <v>12</v>
      </c>
      <c r="B332" s="38" t="s">
        <v>80</v>
      </c>
      <c r="C332" s="38" t="s">
        <v>100</v>
      </c>
      <c r="D332" s="38">
        <v>3</v>
      </c>
      <c r="E332" s="61" t="s">
        <v>125</v>
      </c>
      <c r="F332" s="3">
        <v>5</v>
      </c>
      <c r="G332" s="58">
        <v>7.25</v>
      </c>
      <c r="H332" s="58">
        <v>7.16</v>
      </c>
      <c r="I332" s="58">
        <v>7.18</v>
      </c>
      <c r="J332" s="17"/>
      <c r="K332" s="17"/>
      <c r="L332" s="17"/>
      <c r="M332" s="17"/>
      <c r="N332" s="11"/>
      <c r="O332" s="16">
        <f>AVERAGE(G332:N332)</f>
        <v>7.1966666666666663</v>
      </c>
      <c r="P332" s="16">
        <f>_xlfn.STDEV.S(G332:N332)</f>
        <v>4.725815626252608E-2</v>
      </c>
      <c r="Q332" s="16">
        <f>P332/SQRT(COUNT(G332:N332))</f>
        <v>2.7284509239574834E-2</v>
      </c>
      <c r="R332" s="11">
        <f>Q332*4.303</f>
        <v>0.11740524325789051</v>
      </c>
    </row>
    <row r="333" spans="1:20" ht="15" x14ac:dyDescent="0.3">
      <c r="A333" s="38" t="s">
        <v>16</v>
      </c>
      <c r="B333" s="38" t="s">
        <v>80</v>
      </c>
      <c r="C333" s="38" t="s">
        <v>99</v>
      </c>
      <c r="D333" s="38">
        <v>3</v>
      </c>
      <c r="E333" s="19" t="s">
        <v>106</v>
      </c>
      <c r="F333" s="3">
        <v>0</v>
      </c>
      <c r="G333" s="58">
        <v>6.52</v>
      </c>
      <c r="H333" s="58">
        <v>6.52</v>
      </c>
      <c r="I333" s="58">
        <v>6.52</v>
      </c>
      <c r="J333" s="17"/>
      <c r="K333" s="17"/>
      <c r="L333" s="17"/>
      <c r="M333" s="17"/>
      <c r="N333" s="11"/>
      <c r="O333" s="16">
        <f>AVERAGE(G333:N333)</f>
        <v>6.52</v>
      </c>
      <c r="P333" s="16">
        <f>_xlfn.STDEV.S(G333:N333)</f>
        <v>0</v>
      </c>
      <c r="Q333" s="16">
        <f>P333/SQRT(COUNT(G333:N333))</f>
        <v>0</v>
      </c>
      <c r="R333" s="11">
        <f>Q333*4.303</f>
        <v>0</v>
      </c>
      <c r="S333" s="14"/>
      <c r="T333" s="14"/>
    </row>
    <row r="334" spans="1:20" ht="15" x14ac:dyDescent="0.3">
      <c r="A334" s="38" t="s">
        <v>16</v>
      </c>
      <c r="B334" s="38" t="s">
        <v>80</v>
      </c>
      <c r="C334" s="38" t="s">
        <v>99</v>
      </c>
      <c r="D334" s="38">
        <v>3</v>
      </c>
      <c r="E334" s="19" t="s">
        <v>106</v>
      </c>
      <c r="F334" s="3">
        <v>1</v>
      </c>
      <c r="G334" s="16"/>
      <c r="H334" s="16"/>
      <c r="I334" s="16"/>
      <c r="J334" s="17"/>
      <c r="K334" s="17"/>
      <c r="L334" s="17"/>
      <c r="M334" s="17"/>
      <c r="N334" s="11"/>
      <c r="O334" s="16"/>
      <c r="P334" s="16"/>
      <c r="Q334" s="16"/>
      <c r="R334" s="11"/>
      <c r="S334" s="14"/>
      <c r="T334" s="14"/>
    </row>
    <row r="335" spans="1:20" ht="15" x14ac:dyDescent="0.3">
      <c r="A335" s="38" t="s">
        <v>16</v>
      </c>
      <c r="B335" s="38" t="s">
        <v>80</v>
      </c>
      <c r="C335" s="38" t="s">
        <v>99</v>
      </c>
      <c r="D335" s="38">
        <v>3</v>
      </c>
      <c r="E335" s="19" t="s">
        <v>106</v>
      </c>
      <c r="F335" s="3">
        <v>2</v>
      </c>
      <c r="G335" s="17"/>
      <c r="H335" s="17"/>
      <c r="I335" s="17"/>
      <c r="J335" s="17"/>
      <c r="K335" s="17"/>
      <c r="L335" s="17"/>
      <c r="M335" s="17"/>
      <c r="N335" s="11"/>
      <c r="O335" s="16"/>
      <c r="P335" s="16"/>
      <c r="Q335" s="16"/>
      <c r="R335" s="11"/>
      <c r="S335" s="14"/>
      <c r="T335" s="14"/>
    </row>
    <row r="336" spans="1:20" ht="15" x14ac:dyDescent="0.3">
      <c r="A336" s="38" t="s">
        <v>16</v>
      </c>
      <c r="B336" s="38" t="s">
        <v>80</v>
      </c>
      <c r="C336" s="38" t="s">
        <v>99</v>
      </c>
      <c r="D336" s="38">
        <v>3</v>
      </c>
      <c r="E336" s="19" t="s">
        <v>106</v>
      </c>
      <c r="F336" s="3">
        <v>3</v>
      </c>
      <c r="G336" s="17"/>
      <c r="H336" s="17"/>
      <c r="I336" s="17"/>
      <c r="J336" s="17"/>
      <c r="K336" s="17"/>
      <c r="L336" s="17"/>
      <c r="M336" s="17"/>
      <c r="N336" s="11"/>
      <c r="O336" s="16"/>
      <c r="P336" s="16"/>
      <c r="Q336" s="16"/>
      <c r="R336" s="11"/>
      <c r="S336" s="14"/>
      <c r="T336" s="14"/>
    </row>
    <row r="337" spans="1:20" ht="15" x14ac:dyDescent="0.3">
      <c r="A337" s="38" t="s">
        <v>16</v>
      </c>
      <c r="B337" s="38" t="s">
        <v>80</v>
      </c>
      <c r="C337" s="38" t="s">
        <v>99</v>
      </c>
      <c r="D337" s="38">
        <v>3</v>
      </c>
      <c r="E337" s="19" t="s">
        <v>106</v>
      </c>
      <c r="F337" s="3">
        <v>4</v>
      </c>
      <c r="G337" s="58">
        <v>6.95</v>
      </c>
      <c r="H337" s="58">
        <v>6.99</v>
      </c>
      <c r="I337" s="58">
        <v>6.87</v>
      </c>
      <c r="J337" s="17"/>
      <c r="K337" s="17"/>
      <c r="L337" s="17"/>
      <c r="M337" s="17"/>
      <c r="N337" s="11"/>
      <c r="O337" s="16">
        <f>AVERAGE(G337:N337)</f>
        <v>6.9366666666666674</v>
      </c>
      <c r="P337" s="16">
        <f>_xlfn.STDEV.S(G337:N337)</f>
        <v>6.1101009266077921E-2</v>
      </c>
      <c r="Q337" s="16">
        <f>P337/SQRT(COUNT(G337:N337))</f>
        <v>3.5276684147527909E-2</v>
      </c>
      <c r="R337" s="11">
        <f>Q337*4.303</f>
        <v>0.15179557188681259</v>
      </c>
      <c r="S337" s="14"/>
      <c r="T337" s="14"/>
    </row>
    <row r="338" spans="1:20" ht="15" x14ac:dyDescent="0.3">
      <c r="A338" s="38" t="s">
        <v>16</v>
      </c>
      <c r="B338" s="38" t="s">
        <v>80</v>
      </c>
      <c r="C338" s="38" t="s">
        <v>99</v>
      </c>
      <c r="D338" s="38">
        <v>3</v>
      </c>
      <c r="E338" s="19" t="s">
        <v>106</v>
      </c>
      <c r="F338" s="3">
        <v>5</v>
      </c>
      <c r="G338" s="17"/>
      <c r="H338" s="17"/>
      <c r="I338" s="17"/>
      <c r="J338" s="17"/>
      <c r="K338" s="17"/>
      <c r="L338" s="17"/>
      <c r="M338" s="17"/>
      <c r="N338" s="11"/>
      <c r="O338" s="16"/>
      <c r="P338" s="16"/>
      <c r="Q338" s="16"/>
      <c r="R338" s="11"/>
      <c r="S338" s="14"/>
      <c r="T338" s="14"/>
    </row>
    <row r="339" spans="1:20" ht="15" x14ac:dyDescent="0.3">
      <c r="A339" s="38" t="s">
        <v>18</v>
      </c>
      <c r="B339" s="38" t="s">
        <v>80</v>
      </c>
      <c r="C339" s="38" t="s">
        <v>99</v>
      </c>
      <c r="D339" s="38">
        <v>3</v>
      </c>
      <c r="E339" s="19" t="s">
        <v>106</v>
      </c>
      <c r="F339" s="3">
        <v>0</v>
      </c>
      <c r="G339" s="58">
        <v>7.08</v>
      </c>
      <c r="H339" s="58">
        <v>7.08</v>
      </c>
      <c r="I339" s="58">
        <v>7.08</v>
      </c>
      <c r="J339" s="17"/>
      <c r="K339" s="17"/>
      <c r="L339" s="17"/>
      <c r="M339" s="17"/>
      <c r="N339" s="11"/>
      <c r="O339" s="16">
        <f>AVERAGE(G339:N339)</f>
        <v>7.080000000000001</v>
      </c>
      <c r="P339" s="16">
        <f>_xlfn.STDEV.S(G339:N339)</f>
        <v>1.0877919644084146E-15</v>
      </c>
      <c r="Q339" s="16">
        <f>P339/SQRT(COUNT(G339:N339))</f>
        <v>6.2803698347350997E-16</v>
      </c>
      <c r="R339" s="11">
        <f>Q339*4.303</f>
        <v>2.7024431398865133E-15</v>
      </c>
      <c r="S339" s="14"/>
      <c r="T339" s="14"/>
    </row>
    <row r="340" spans="1:20" ht="15" x14ac:dyDescent="0.3">
      <c r="A340" s="38" t="s">
        <v>18</v>
      </c>
      <c r="B340" s="38" t="s">
        <v>80</v>
      </c>
      <c r="C340" s="38" t="s">
        <v>99</v>
      </c>
      <c r="D340" s="38">
        <v>3</v>
      </c>
      <c r="E340" s="19" t="s">
        <v>106</v>
      </c>
      <c r="F340" s="3">
        <v>1</v>
      </c>
      <c r="G340" s="16"/>
      <c r="H340" s="16"/>
      <c r="I340" s="16"/>
      <c r="J340" s="17"/>
      <c r="K340" s="16"/>
      <c r="L340" s="16"/>
      <c r="M340" s="16"/>
      <c r="N340" s="11"/>
      <c r="O340" s="16"/>
      <c r="P340" s="16"/>
      <c r="Q340" s="16"/>
      <c r="R340" s="11"/>
      <c r="S340" s="14"/>
      <c r="T340" s="14"/>
    </row>
    <row r="341" spans="1:20" ht="15" x14ac:dyDescent="0.3">
      <c r="A341" s="38" t="s">
        <v>18</v>
      </c>
      <c r="B341" s="38" t="s">
        <v>80</v>
      </c>
      <c r="C341" s="38" t="s">
        <v>99</v>
      </c>
      <c r="D341" s="38">
        <v>3</v>
      </c>
      <c r="E341" s="19" t="s">
        <v>106</v>
      </c>
      <c r="F341" s="3">
        <v>2</v>
      </c>
      <c r="G341" s="17"/>
      <c r="H341" s="17"/>
      <c r="I341" s="17"/>
      <c r="J341" s="17"/>
      <c r="K341" s="17"/>
      <c r="L341" s="17"/>
      <c r="M341" s="17"/>
      <c r="N341" s="11"/>
      <c r="O341" s="16"/>
      <c r="P341" s="16"/>
      <c r="Q341" s="16"/>
      <c r="R341" s="11"/>
      <c r="S341" s="14"/>
      <c r="T341" s="14"/>
    </row>
    <row r="342" spans="1:20" ht="15" x14ac:dyDescent="0.3">
      <c r="A342" s="38" t="s">
        <v>18</v>
      </c>
      <c r="B342" s="38" t="s">
        <v>80</v>
      </c>
      <c r="C342" s="38" t="s">
        <v>99</v>
      </c>
      <c r="D342" s="38">
        <v>3</v>
      </c>
      <c r="E342" s="19" t="s">
        <v>106</v>
      </c>
      <c r="F342" s="3">
        <v>3</v>
      </c>
      <c r="G342" s="17"/>
      <c r="H342" s="17"/>
      <c r="I342" s="17"/>
      <c r="J342" s="17"/>
      <c r="K342" s="17"/>
      <c r="L342" s="17"/>
      <c r="M342" s="17"/>
      <c r="N342" s="11"/>
      <c r="O342" s="16"/>
      <c r="P342" s="16"/>
      <c r="Q342" s="16"/>
      <c r="R342" s="11"/>
      <c r="S342" s="14"/>
      <c r="T342" s="14"/>
    </row>
    <row r="343" spans="1:20" ht="15" x14ac:dyDescent="0.3">
      <c r="A343" s="38" t="s">
        <v>18</v>
      </c>
      <c r="B343" s="38" t="s">
        <v>80</v>
      </c>
      <c r="C343" s="38" t="s">
        <v>99</v>
      </c>
      <c r="D343" s="38">
        <v>3</v>
      </c>
      <c r="E343" s="19" t="s">
        <v>106</v>
      </c>
      <c r="F343" s="3">
        <v>4</v>
      </c>
      <c r="G343" s="17"/>
      <c r="H343" s="17"/>
      <c r="I343" s="17"/>
      <c r="J343" s="17"/>
      <c r="K343" s="17"/>
      <c r="L343" s="17"/>
      <c r="M343" s="17"/>
      <c r="N343" s="11"/>
      <c r="O343" s="16"/>
      <c r="P343" s="16"/>
      <c r="Q343" s="16"/>
      <c r="R343" s="11"/>
    </row>
    <row r="344" spans="1:20" ht="15" x14ac:dyDescent="0.3">
      <c r="A344" s="38" t="s">
        <v>18</v>
      </c>
      <c r="B344" s="38" t="s">
        <v>80</v>
      </c>
      <c r="C344" s="38" t="s">
        <v>99</v>
      </c>
      <c r="D344" s="38">
        <v>3</v>
      </c>
      <c r="E344" s="19" t="s">
        <v>106</v>
      </c>
      <c r="F344" s="3">
        <v>5</v>
      </c>
      <c r="G344" s="58">
        <v>7.25</v>
      </c>
      <c r="H344" s="58">
        <v>7.27</v>
      </c>
      <c r="I344" s="58">
        <v>7.33</v>
      </c>
      <c r="J344" s="17"/>
      <c r="K344" s="17"/>
      <c r="L344" s="17"/>
      <c r="M344" s="17"/>
      <c r="N344" s="11"/>
      <c r="O344" s="16">
        <f>AVERAGE(G344:N344)</f>
        <v>7.2833333333333341</v>
      </c>
      <c r="P344" s="16">
        <f>_xlfn.STDEV.S(G344:N344)</f>
        <v>4.1633319989322765E-2</v>
      </c>
      <c r="Q344" s="16">
        <f>P344/SQRT(COUNT(G344:N344))</f>
        <v>2.4037008503093326E-2</v>
      </c>
      <c r="R344" s="11">
        <f>Q344*4.303</f>
        <v>0.10343124758881057</v>
      </c>
      <c r="S344" s="14"/>
      <c r="T344" s="14"/>
    </row>
    <row r="345" spans="1:20" ht="15" x14ac:dyDescent="0.3">
      <c r="A345" s="38" t="s">
        <v>19</v>
      </c>
      <c r="B345" s="38" t="s">
        <v>80</v>
      </c>
      <c r="C345" s="38" t="s">
        <v>99</v>
      </c>
      <c r="D345" s="38">
        <v>3</v>
      </c>
      <c r="E345" s="19" t="s">
        <v>106</v>
      </c>
      <c r="F345" s="3">
        <v>0</v>
      </c>
      <c r="G345" s="58">
        <v>7.07</v>
      </c>
      <c r="H345" s="58">
        <v>7.07</v>
      </c>
      <c r="I345" s="58">
        <v>7.07</v>
      </c>
      <c r="J345" s="17"/>
      <c r="K345" s="17"/>
      <c r="L345" s="17"/>
      <c r="M345" s="17"/>
      <c r="N345" s="11"/>
      <c r="O345" s="16">
        <f>AVERAGE(G345:N345)</f>
        <v>7.07</v>
      </c>
      <c r="P345" s="16">
        <f>_xlfn.STDEV.S(G345:N345)</f>
        <v>0</v>
      </c>
      <c r="Q345" s="16">
        <f>P345/SQRT(COUNT(G345:N345))</f>
        <v>0</v>
      </c>
      <c r="R345" s="11">
        <f>Q345*4.303</f>
        <v>0</v>
      </c>
      <c r="S345" s="14"/>
      <c r="T345" s="14"/>
    </row>
    <row r="346" spans="1:20" ht="15" x14ac:dyDescent="0.3">
      <c r="A346" s="38" t="s">
        <v>19</v>
      </c>
      <c r="B346" s="38" t="s">
        <v>80</v>
      </c>
      <c r="C346" s="38" t="s">
        <v>99</v>
      </c>
      <c r="D346" s="38">
        <v>3</v>
      </c>
      <c r="E346" s="19" t="s">
        <v>106</v>
      </c>
      <c r="F346" s="3">
        <v>1</v>
      </c>
      <c r="G346" s="16"/>
      <c r="H346" s="16"/>
      <c r="I346" s="16"/>
      <c r="J346" s="17"/>
      <c r="K346" s="17"/>
      <c r="L346" s="17"/>
      <c r="M346" s="17"/>
      <c r="N346" s="11"/>
      <c r="O346" s="16"/>
      <c r="P346" s="16"/>
      <c r="Q346" s="16"/>
      <c r="R346" s="11"/>
      <c r="S346" s="14"/>
      <c r="T346" s="14"/>
    </row>
    <row r="347" spans="1:20" ht="15" x14ac:dyDescent="0.3">
      <c r="A347" s="38" t="s">
        <v>19</v>
      </c>
      <c r="B347" s="38" t="s">
        <v>80</v>
      </c>
      <c r="C347" s="38" t="s">
        <v>99</v>
      </c>
      <c r="D347" s="38">
        <v>3</v>
      </c>
      <c r="E347" s="19" t="s">
        <v>106</v>
      </c>
      <c r="F347" s="3">
        <v>2</v>
      </c>
      <c r="G347" s="17"/>
      <c r="H347" s="17"/>
      <c r="I347" s="17"/>
      <c r="J347" s="17"/>
      <c r="K347" s="17"/>
      <c r="L347" s="17"/>
      <c r="M347" s="17"/>
      <c r="N347" s="11"/>
      <c r="O347" s="16"/>
      <c r="P347" s="16"/>
      <c r="Q347" s="16"/>
      <c r="R347" s="11"/>
    </row>
    <row r="348" spans="1:20" ht="15" x14ac:dyDescent="0.3">
      <c r="A348" s="38" t="s">
        <v>19</v>
      </c>
      <c r="B348" s="38" t="s">
        <v>80</v>
      </c>
      <c r="C348" s="38" t="s">
        <v>99</v>
      </c>
      <c r="D348" s="38">
        <v>3</v>
      </c>
      <c r="E348" s="19" t="s">
        <v>106</v>
      </c>
      <c r="F348" s="3">
        <v>3</v>
      </c>
      <c r="G348" s="17"/>
      <c r="H348" s="17"/>
      <c r="I348" s="17"/>
      <c r="J348" s="17"/>
      <c r="K348" s="16"/>
      <c r="L348" s="16"/>
      <c r="M348" s="16"/>
      <c r="N348" s="11"/>
      <c r="O348" s="16"/>
      <c r="P348" s="16"/>
      <c r="Q348" s="16"/>
      <c r="R348" s="11"/>
    </row>
    <row r="349" spans="1:20" ht="15" x14ac:dyDescent="0.3">
      <c r="A349" s="38" t="s">
        <v>19</v>
      </c>
      <c r="B349" s="38" t="s">
        <v>80</v>
      </c>
      <c r="C349" s="38" t="s">
        <v>99</v>
      </c>
      <c r="D349" s="38">
        <v>3</v>
      </c>
      <c r="E349" s="19" t="s">
        <v>106</v>
      </c>
      <c r="F349" s="3">
        <v>4</v>
      </c>
      <c r="G349" s="58">
        <v>7.21</v>
      </c>
      <c r="H349" s="58">
        <v>7.24</v>
      </c>
      <c r="I349" s="58">
        <v>7.28</v>
      </c>
      <c r="J349" s="17"/>
      <c r="K349" s="16"/>
      <c r="L349" s="16"/>
      <c r="M349" s="16"/>
      <c r="N349" s="11"/>
      <c r="O349" s="16">
        <f>AVERAGE(G349:N349)</f>
        <v>7.2433333333333332</v>
      </c>
      <c r="P349" s="16">
        <f>_xlfn.STDEV.S(G349:N349)</f>
        <v>3.5118845842842597E-2</v>
      </c>
      <c r="Q349" s="16">
        <f>P349/SQRT(COUNT(G349:N349))</f>
        <v>2.0275875100994146E-2</v>
      </c>
      <c r="R349" s="11">
        <f>Q349*4.303</f>
        <v>8.7247090559577814E-2</v>
      </c>
      <c r="S349" s="14"/>
      <c r="T349" s="14"/>
    </row>
    <row r="350" spans="1:20" x14ac:dyDescent="0.3">
      <c r="A350" s="38" t="s">
        <v>11</v>
      </c>
      <c r="B350" s="38" t="s">
        <v>78</v>
      </c>
      <c r="C350" s="38" t="s">
        <v>100</v>
      </c>
      <c r="D350" s="38">
        <v>3</v>
      </c>
      <c r="E350" s="19" t="s">
        <v>96</v>
      </c>
      <c r="F350" s="3">
        <v>0</v>
      </c>
      <c r="G350" s="58">
        <v>7.2</v>
      </c>
      <c r="H350" s="58">
        <v>7.2</v>
      </c>
      <c r="I350" s="58">
        <v>7.2</v>
      </c>
      <c r="J350" s="17"/>
      <c r="K350" s="17"/>
      <c r="L350" s="17"/>
      <c r="M350" s="17"/>
      <c r="N350" s="11"/>
      <c r="O350" s="16">
        <f>AVERAGE(G350:N350)</f>
        <v>7.2</v>
      </c>
      <c r="P350" s="16">
        <f>_xlfn.STDEV.S(G350:N350)</f>
        <v>0</v>
      </c>
      <c r="Q350" s="16">
        <f>P350/SQRT(COUNT(G350:N350))</f>
        <v>0</v>
      </c>
      <c r="R350" s="11">
        <f>Q350*4.303</f>
        <v>0</v>
      </c>
      <c r="S350" s="14"/>
      <c r="T350" s="14"/>
    </row>
    <row r="351" spans="1:20" x14ac:dyDescent="0.3">
      <c r="A351" s="38" t="s">
        <v>11</v>
      </c>
      <c r="B351" s="38" t="s">
        <v>78</v>
      </c>
      <c r="C351" s="38" t="s">
        <v>100</v>
      </c>
      <c r="D351" s="38">
        <v>3</v>
      </c>
      <c r="E351" s="19" t="s">
        <v>96</v>
      </c>
      <c r="F351" s="3">
        <v>1</v>
      </c>
      <c r="G351" s="17"/>
      <c r="H351" s="17"/>
      <c r="I351" s="17"/>
      <c r="J351" s="16"/>
      <c r="K351" s="16"/>
      <c r="L351" s="16"/>
      <c r="M351" s="16"/>
      <c r="N351" s="11"/>
      <c r="O351" s="16"/>
      <c r="P351" s="16"/>
      <c r="Q351" s="16"/>
      <c r="R351" s="11"/>
      <c r="S351" s="14"/>
      <c r="T351" s="14"/>
    </row>
    <row r="352" spans="1:20" x14ac:dyDescent="0.3">
      <c r="A352" s="38" t="s">
        <v>11</v>
      </c>
      <c r="B352" s="38" t="s">
        <v>78</v>
      </c>
      <c r="C352" s="38" t="s">
        <v>100</v>
      </c>
      <c r="D352" s="38">
        <v>3</v>
      </c>
      <c r="E352" s="19" t="s">
        <v>96</v>
      </c>
      <c r="F352" s="3">
        <v>2</v>
      </c>
      <c r="G352" s="17"/>
      <c r="H352" s="17"/>
      <c r="I352" s="17"/>
      <c r="J352" s="17"/>
      <c r="K352" s="17"/>
      <c r="L352" s="17"/>
      <c r="M352" s="17"/>
      <c r="N352" s="11"/>
      <c r="O352" s="16"/>
      <c r="P352" s="16"/>
      <c r="Q352" s="16"/>
      <c r="R352" s="11"/>
      <c r="S352" s="14"/>
      <c r="T352" s="14"/>
    </row>
    <row r="353" spans="1:20" x14ac:dyDescent="0.3">
      <c r="A353" s="38" t="s">
        <v>11</v>
      </c>
      <c r="B353" s="38" t="s">
        <v>78</v>
      </c>
      <c r="C353" s="38" t="s">
        <v>100</v>
      </c>
      <c r="D353" s="38">
        <v>3</v>
      </c>
      <c r="E353" s="19" t="s">
        <v>96</v>
      </c>
      <c r="F353" s="3">
        <v>3</v>
      </c>
      <c r="G353" s="17"/>
      <c r="H353" s="17"/>
      <c r="I353" s="17"/>
      <c r="J353" s="17"/>
      <c r="K353" s="17"/>
      <c r="L353" s="17"/>
      <c r="M353" s="17"/>
      <c r="N353" s="11"/>
      <c r="O353" s="16"/>
      <c r="P353" s="16"/>
      <c r="Q353" s="16"/>
      <c r="R353" s="11"/>
      <c r="S353" s="14"/>
      <c r="T353" s="14"/>
    </row>
    <row r="354" spans="1:20" x14ac:dyDescent="0.3">
      <c r="A354" s="38" t="s">
        <v>11</v>
      </c>
      <c r="B354" s="38" t="s">
        <v>78</v>
      </c>
      <c r="C354" s="38" t="s">
        <v>100</v>
      </c>
      <c r="D354" s="38">
        <v>3</v>
      </c>
      <c r="E354" s="19" t="s">
        <v>96</v>
      </c>
      <c r="F354" s="3">
        <v>4</v>
      </c>
      <c r="G354" s="58">
        <v>9.9</v>
      </c>
      <c r="H354" s="58">
        <v>9.9499999999999993</v>
      </c>
      <c r="I354" s="58">
        <v>9.94</v>
      </c>
      <c r="J354" s="17"/>
      <c r="K354" s="17"/>
      <c r="L354" s="17"/>
      <c r="M354" s="17"/>
      <c r="N354" s="11"/>
      <c r="O354" s="16">
        <f>AVERAGE(G354:N354)</f>
        <v>9.93</v>
      </c>
      <c r="P354" s="16">
        <f>_xlfn.STDEV.S(G354:N354)</f>
        <v>2.6457513110645339E-2</v>
      </c>
      <c r="Q354" s="16">
        <f>P354/SQRT(COUNT(G354:N354))</f>
        <v>1.527525231651914E-2</v>
      </c>
      <c r="R354" s="11">
        <f>Q354*4.303</f>
        <v>6.5729410717981857E-2</v>
      </c>
      <c r="S354" s="14"/>
      <c r="T354" s="14"/>
    </row>
    <row r="355" spans="1:20" ht="15" x14ac:dyDescent="0.3">
      <c r="A355" s="38" t="s">
        <v>20</v>
      </c>
      <c r="B355" s="38" t="s">
        <v>78</v>
      </c>
      <c r="C355" s="38" t="s">
        <v>99</v>
      </c>
      <c r="D355" s="38">
        <v>3</v>
      </c>
      <c r="E355" s="19" t="s">
        <v>107</v>
      </c>
      <c r="F355" s="3">
        <v>0</v>
      </c>
      <c r="G355" s="58">
        <v>7.14</v>
      </c>
      <c r="H355" s="58">
        <v>7.14</v>
      </c>
      <c r="I355" s="58">
        <v>7.14</v>
      </c>
      <c r="J355" s="17"/>
      <c r="K355" s="16"/>
      <c r="L355" s="16"/>
      <c r="M355" s="16"/>
      <c r="N355" s="11"/>
      <c r="O355" s="16">
        <f>AVERAGE(G355:N355)</f>
        <v>7.14</v>
      </c>
      <c r="P355" s="16">
        <f>_xlfn.STDEV.S(G355:N355)</f>
        <v>0</v>
      </c>
      <c r="Q355" s="16">
        <f>P355/SQRT(COUNT(G355:N355))</f>
        <v>0</v>
      </c>
      <c r="R355" s="11">
        <f>Q355*4.303</f>
        <v>0</v>
      </c>
    </row>
    <row r="356" spans="1:20" ht="15" x14ac:dyDescent="0.3">
      <c r="A356" s="38" t="s">
        <v>20</v>
      </c>
      <c r="B356" s="38" t="s">
        <v>78</v>
      </c>
      <c r="C356" s="38" t="s">
        <v>99</v>
      </c>
      <c r="D356" s="38">
        <v>3</v>
      </c>
      <c r="E356" s="19" t="s">
        <v>107</v>
      </c>
      <c r="F356" s="3">
        <v>1</v>
      </c>
      <c r="G356" s="17"/>
      <c r="H356" s="17"/>
      <c r="I356" s="17"/>
      <c r="J356" s="17"/>
      <c r="K356" s="16"/>
      <c r="L356" s="16"/>
      <c r="M356" s="16"/>
      <c r="N356" s="11"/>
      <c r="O356" s="16"/>
      <c r="P356" s="16"/>
      <c r="Q356" s="16"/>
      <c r="R356" s="11"/>
    </row>
    <row r="357" spans="1:20" ht="15" x14ac:dyDescent="0.3">
      <c r="A357" s="38" t="s">
        <v>20</v>
      </c>
      <c r="B357" s="38" t="s">
        <v>78</v>
      </c>
      <c r="C357" s="38" t="s">
        <v>99</v>
      </c>
      <c r="D357" s="38">
        <v>3</v>
      </c>
      <c r="E357" s="19" t="s">
        <v>107</v>
      </c>
      <c r="F357" s="3">
        <v>2</v>
      </c>
      <c r="G357" s="17"/>
      <c r="H357" s="17"/>
      <c r="I357" s="17"/>
      <c r="J357" s="17"/>
      <c r="K357" s="16"/>
      <c r="L357" s="16"/>
      <c r="M357" s="16"/>
      <c r="N357" s="11"/>
      <c r="O357" s="16"/>
      <c r="P357" s="16"/>
      <c r="Q357" s="16"/>
      <c r="R357" s="11"/>
    </row>
    <row r="358" spans="1:20" ht="15" x14ac:dyDescent="0.3">
      <c r="A358" s="38" t="s">
        <v>20</v>
      </c>
      <c r="B358" s="38" t="s">
        <v>78</v>
      </c>
      <c r="C358" s="38" t="s">
        <v>99</v>
      </c>
      <c r="D358" s="38">
        <v>3</v>
      </c>
      <c r="E358" s="19" t="s">
        <v>107</v>
      </c>
      <c r="F358" s="3">
        <v>3</v>
      </c>
      <c r="G358" s="17"/>
      <c r="H358" s="17"/>
      <c r="I358" s="17"/>
      <c r="J358" s="17"/>
      <c r="K358" s="16"/>
      <c r="L358" s="16"/>
      <c r="M358" s="16"/>
      <c r="N358" s="11"/>
      <c r="O358" s="16"/>
      <c r="P358" s="16"/>
      <c r="Q358" s="16"/>
      <c r="R358" s="11"/>
    </row>
    <row r="359" spans="1:20" ht="15" x14ac:dyDescent="0.3">
      <c r="A359" s="38" t="s">
        <v>20</v>
      </c>
      <c r="B359" s="38" t="s">
        <v>78</v>
      </c>
      <c r="C359" s="38" t="s">
        <v>99</v>
      </c>
      <c r="D359" s="38">
        <v>3</v>
      </c>
      <c r="E359" s="19" t="s">
        <v>107</v>
      </c>
      <c r="F359" s="3">
        <v>4</v>
      </c>
      <c r="G359" s="17"/>
      <c r="H359" s="17"/>
      <c r="I359" s="17"/>
      <c r="J359" s="17"/>
      <c r="K359" s="16"/>
      <c r="L359" s="16"/>
      <c r="M359" s="16"/>
      <c r="N359" s="11"/>
      <c r="O359" s="16"/>
      <c r="P359" s="16"/>
      <c r="Q359" s="16"/>
      <c r="R359" s="11"/>
    </row>
    <row r="360" spans="1:20" ht="15" x14ac:dyDescent="0.3">
      <c r="A360" s="38" t="s">
        <v>20</v>
      </c>
      <c r="B360" s="38" t="s">
        <v>78</v>
      </c>
      <c r="C360" s="38" t="s">
        <v>99</v>
      </c>
      <c r="D360" s="38">
        <v>3</v>
      </c>
      <c r="E360" s="19" t="s">
        <v>107</v>
      </c>
      <c r="F360" s="3">
        <v>5</v>
      </c>
      <c r="G360" s="58">
        <v>6.76</v>
      </c>
      <c r="H360" s="58">
        <v>6.74</v>
      </c>
      <c r="I360" s="58">
        <v>6.76</v>
      </c>
      <c r="J360" s="17"/>
      <c r="K360" s="16"/>
      <c r="L360" s="16"/>
      <c r="M360" s="16"/>
      <c r="N360" s="11"/>
      <c r="O360" s="16">
        <f t="shared" ref="O360:O366" si="19">AVERAGE(G360:N360)</f>
        <v>6.753333333333333</v>
      </c>
      <c r="P360" s="16">
        <f t="shared" ref="P360:P366" si="20">_xlfn.STDEV.S(G360:N360)</f>
        <v>1.154700538379227E-2</v>
      </c>
      <c r="Q360" s="16">
        <f t="shared" ref="Q360:Q366" si="21">P360/SQRT(COUNT(G360:N360))</f>
        <v>6.6666666666665248E-3</v>
      </c>
      <c r="R360" s="11">
        <f t="shared" ref="R360:R366" si="22">Q360*4.303</f>
        <v>2.8686666666666055E-2</v>
      </c>
    </row>
    <row r="361" spans="1:20" x14ac:dyDescent="0.3">
      <c r="A361" s="38" t="s">
        <v>28</v>
      </c>
      <c r="B361" s="38" t="s">
        <v>78</v>
      </c>
      <c r="C361" s="38" t="s">
        <v>99</v>
      </c>
      <c r="D361" s="38">
        <v>3</v>
      </c>
      <c r="E361" s="19" t="s">
        <v>119</v>
      </c>
      <c r="F361" s="3">
        <v>0</v>
      </c>
      <c r="G361" s="58">
        <v>7.5</v>
      </c>
      <c r="H361" s="58">
        <v>7.5</v>
      </c>
      <c r="I361" s="58">
        <v>7.5</v>
      </c>
      <c r="J361" s="17"/>
      <c r="K361" s="16"/>
      <c r="L361" s="16"/>
      <c r="M361" s="16"/>
      <c r="N361" s="11"/>
      <c r="O361" s="16">
        <f t="shared" si="19"/>
        <v>7.5</v>
      </c>
      <c r="P361" s="16">
        <f t="shared" si="20"/>
        <v>0</v>
      </c>
      <c r="Q361" s="16">
        <f t="shared" si="21"/>
        <v>0</v>
      </c>
      <c r="R361" s="11">
        <f t="shared" si="22"/>
        <v>0</v>
      </c>
    </row>
    <row r="362" spans="1:20" x14ac:dyDescent="0.3">
      <c r="A362" s="38" t="s">
        <v>28</v>
      </c>
      <c r="B362" s="38" t="s">
        <v>78</v>
      </c>
      <c r="C362" s="38" t="s">
        <v>99</v>
      </c>
      <c r="D362" s="38">
        <v>3</v>
      </c>
      <c r="E362" s="19" t="s">
        <v>119</v>
      </c>
      <c r="F362" s="3">
        <v>1</v>
      </c>
      <c r="G362" s="58">
        <v>6.68</v>
      </c>
      <c r="H362" s="58">
        <v>6.7</v>
      </c>
      <c r="I362" s="58">
        <v>6.72</v>
      </c>
      <c r="J362" s="17"/>
      <c r="K362" s="16"/>
      <c r="L362" s="16"/>
      <c r="M362" s="16"/>
      <c r="N362" s="11"/>
      <c r="O362" s="16">
        <f t="shared" si="19"/>
        <v>6.6999999999999993</v>
      </c>
      <c r="P362" s="16">
        <f t="shared" si="20"/>
        <v>2.0000000000000018E-2</v>
      </c>
      <c r="Q362" s="16">
        <f t="shared" si="21"/>
        <v>1.1547005383792526E-2</v>
      </c>
      <c r="R362" s="11">
        <f t="shared" si="22"/>
        <v>4.9686764166459244E-2</v>
      </c>
    </row>
    <row r="363" spans="1:20" x14ac:dyDescent="0.3">
      <c r="A363" s="38" t="s">
        <v>28</v>
      </c>
      <c r="B363" s="38" t="s">
        <v>78</v>
      </c>
      <c r="C363" s="38" t="s">
        <v>99</v>
      </c>
      <c r="D363" s="38">
        <v>3</v>
      </c>
      <c r="E363" s="19" t="s">
        <v>119</v>
      </c>
      <c r="F363" s="3">
        <v>2</v>
      </c>
      <c r="G363" s="58">
        <v>6.64</v>
      </c>
      <c r="H363" s="58">
        <v>6.65</v>
      </c>
      <c r="I363" s="58">
        <v>6.69</v>
      </c>
      <c r="J363" s="17"/>
      <c r="K363" s="16"/>
      <c r="L363" s="16"/>
      <c r="M363" s="16"/>
      <c r="N363" s="11"/>
      <c r="O363" s="16">
        <f t="shared" si="19"/>
        <v>6.66</v>
      </c>
      <c r="P363" s="16">
        <f t="shared" si="20"/>
        <v>2.6457513110646182E-2</v>
      </c>
      <c r="Q363" s="16">
        <f t="shared" si="21"/>
        <v>1.5275252316519626E-2</v>
      </c>
      <c r="R363" s="11">
        <f t="shared" si="22"/>
        <v>6.5729410717983952E-2</v>
      </c>
    </row>
    <row r="364" spans="1:20" x14ac:dyDescent="0.3">
      <c r="A364" s="38" t="s">
        <v>28</v>
      </c>
      <c r="B364" s="38" t="s">
        <v>78</v>
      </c>
      <c r="C364" s="38" t="s">
        <v>99</v>
      </c>
      <c r="D364" s="38">
        <v>3</v>
      </c>
      <c r="E364" s="19" t="s">
        <v>119</v>
      </c>
      <c r="F364" s="3">
        <v>3</v>
      </c>
      <c r="G364" s="58">
        <v>6.43</v>
      </c>
      <c r="H364" s="58">
        <v>6.53</v>
      </c>
      <c r="I364" s="58">
        <v>6.52</v>
      </c>
      <c r="J364" s="17"/>
      <c r="K364" s="16"/>
      <c r="L364" s="16"/>
      <c r="M364" s="16"/>
      <c r="N364" s="11"/>
      <c r="O364" s="16">
        <f t="shared" si="19"/>
        <v>6.4933333333333332</v>
      </c>
      <c r="P364" s="16">
        <f t="shared" si="20"/>
        <v>5.5075705472861163E-2</v>
      </c>
      <c r="Q364" s="16">
        <f t="shared" si="21"/>
        <v>3.1797973380564941E-2</v>
      </c>
      <c r="R364" s="11">
        <f t="shared" si="22"/>
        <v>0.13682667945657093</v>
      </c>
    </row>
    <row r="365" spans="1:20" x14ac:dyDescent="0.3">
      <c r="A365" s="38" t="s">
        <v>28</v>
      </c>
      <c r="B365" s="38" t="s">
        <v>78</v>
      </c>
      <c r="C365" s="38" t="s">
        <v>99</v>
      </c>
      <c r="D365" s="38">
        <v>3</v>
      </c>
      <c r="E365" s="19" t="s">
        <v>119</v>
      </c>
      <c r="F365" s="3">
        <v>4</v>
      </c>
      <c r="G365" s="58">
        <v>6.81</v>
      </c>
      <c r="H365" s="58">
        <v>6.8</v>
      </c>
      <c r="I365" s="58">
        <v>6.77</v>
      </c>
      <c r="J365" s="17"/>
      <c r="K365" s="16"/>
      <c r="L365" s="16"/>
      <c r="M365" s="16"/>
      <c r="N365" s="11"/>
      <c r="O365" s="16">
        <f t="shared" si="19"/>
        <v>6.793333333333333</v>
      </c>
      <c r="P365" s="16">
        <f t="shared" si="20"/>
        <v>2.0816659994661382E-2</v>
      </c>
      <c r="Q365" s="16">
        <f t="shared" si="21"/>
        <v>1.2018504251546663E-2</v>
      </c>
      <c r="R365" s="11">
        <f t="shared" si="22"/>
        <v>5.1715623794405287E-2</v>
      </c>
    </row>
    <row r="366" spans="1:20" x14ac:dyDescent="0.3">
      <c r="A366" s="38" t="s">
        <v>12</v>
      </c>
      <c r="B366" s="38" t="s">
        <v>78</v>
      </c>
      <c r="C366" s="38" t="s">
        <v>100</v>
      </c>
      <c r="D366" s="38">
        <v>3</v>
      </c>
      <c r="E366" s="61" t="s">
        <v>126</v>
      </c>
      <c r="F366" s="3">
        <v>0</v>
      </c>
      <c r="G366" s="58">
        <v>7.11</v>
      </c>
      <c r="H366" s="58">
        <v>7.11</v>
      </c>
      <c r="I366" s="58">
        <v>7.11</v>
      </c>
      <c r="J366" s="17"/>
      <c r="K366" s="17"/>
      <c r="L366" s="17"/>
      <c r="M366" s="17"/>
      <c r="N366" s="11"/>
      <c r="O366" s="16">
        <f t="shared" si="19"/>
        <v>7.11</v>
      </c>
      <c r="P366" s="16">
        <f t="shared" si="20"/>
        <v>0</v>
      </c>
      <c r="Q366" s="16">
        <f t="shared" si="21"/>
        <v>0</v>
      </c>
      <c r="R366" s="11">
        <f t="shared" si="22"/>
        <v>0</v>
      </c>
      <c r="S366" s="14"/>
      <c r="T366" s="14"/>
    </row>
    <row r="367" spans="1:20" x14ac:dyDescent="0.3">
      <c r="A367" s="38" t="s">
        <v>12</v>
      </c>
      <c r="B367" s="38" t="s">
        <v>78</v>
      </c>
      <c r="C367" s="38" t="s">
        <v>100</v>
      </c>
      <c r="D367" s="38">
        <v>3</v>
      </c>
      <c r="E367" s="61" t="s">
        <v>126</v>
      </c>
      <c r="F367" s="3">
        <v>1</v>
      </c>
      <c r="G367" s="17"/>
      <c r="H367" s="17"/>
      <c r="I367" s="17"/>
      <c r="J367" s="17"/>
      <c r="K367" s="17"/>
      <c r="L367" s="17"/>
      <c r="M367" s="17"/>
      <c r="N367" s="11"/>
      <c r="O367" s="16"/>
      <c r="P367" s="16"/>
      <c r="Q367" s="16"/>
      <c r="R367" s="11"/>
      <c r="S367" s="14"/>
      <c r="T367" s="14"/>
    </row>
    <row r="368" spans="1:20" x14ac:dyDescent="0.3">
      <c r="A368" s="38" t="s">
        <v>12</v>
      </c>
      <c r="B368" s="38" t="s">
        <v>78</v>
      </c>
      <c r="C368" s="38" t="s">
        <v>100</v>
      </c>
      <c r="D368" s="38">
        <v>3</v>
      </c>
      <c r="E368" s="61" t="s">
        <v>126</v>
      </c>
      <c r="F368" s="3">
        <v>2</v>
      </c>
      <c r="G368" s="17"/>
      <c r="H368" s="17"/>
      <c r="I368" s="17"/>
      <c r="J368" s="17"/>
      <c r="K368" s="17"/>
      <c r="L368" s="17"/>
      <c r="M368" s="17"/>
      <c r="N368" s="11"/>
      <c r="O368" s="16"/>
      <c r="P368" s="16"/>
      <c r="Q368" s="16"/>
      <c r="R368" s="11"/>
      <c r="S368" s="14"/>
      <c r="T368" s="14"/>
    </row>
    <row r="369" spans="1:20" x14ac:dyDescent="0.3">
      <c r="A369" s="38" t="s">
        <v>12</v>
      </c>
      <c r="B369" s="38" t="s">
        <v>78</v>
      </c>
      <c r="C369" s="38" t="s">
        <v>100</v>
      </c>
      <c r="D369" s="38">
        <v>3</v>
      </c>
      <c r="E369" s="61" t="s">
        <v>126</v>
      </c>
      <c r="F369" s="3">
        <v>3</v>
      </c>
      <c r="G369" s="17"/>
      <c r="H369" s="17"/>
      <c r="I369" s="17"/>
      <c r="J369" s="17"/>
      <c r="K369" s="17"/>
      <c r="L369" s="17"/>
      <c r="M369" s="17"/>
      <c r="N369" s="11"/>
      <c r="O369" s="16"/>
      <c r="P369" s="16"/>
      <c r="Q369" s="16"/>
      <c r="R369" s="11"/>
      <c r="S369" s="14"/>
      <c r="T369" s="14"/>
    </row>
    <row r="370" spans="1:20" x14ac:dyDescent="0.3">
      <c r="A370" s="38" t="s">
        <v>12</v>
      </c>
      <c r="B370" s="38" t="s">
        <v>78</v>
      </c>
      <c r="C370" s="38" t="s">
        <v>100</v>
      </c>
      <c r="D370" s="38">
        <v>3</v>
      </c>
      <c r="E370" s="61" t="s">
        <v>126</v>
      </c>
      <c r="F370" s="3">
        <v>4</v>
      </c>
      <c r="G370" s="17"/>
      <c r="H370" s="17"/>
      <c r="I370" s="17"/>
      <c r="J370" s="17"/>
      <c r="K370" s="17"/>
      <c r="L370" s="17"/>
      <c r="M370" s="17"/>
      <c r="N370" s="11"/>
      <c r="O370" s="16"/>
      <c r="P370" s="16"/>
      <c r="Q370" s="16"/>
      <c r="R370" s="11"/>
      <c r="S370" s="14"/>
      <c r="T370" s="14"/>
    </row>
    <row r="371" spans="1:20" x14ac:dyDescent="0.3">
      <c r="A371" s="38" t="s">
        <v>12</v>
      </c>
      <c r="B371" s="38" t="s">
        <v>78</v>
      </c>
      <c r="C371" s="38" t="s">
        <v>100</v>
      </c>
      <c r="D371" s="38">
        <v>3</v>
      </c>
      <c r="E371" s="61" t="s">
        <v>126</v>
      </c>
      <c r="F371" s="3">
        <v>5</v>
      </c>
      <c r="G371" s="58">
        <v>7.28</v>
      </c>
      <c r="H371" s="58">
        <v>7.4</v>
      </c>
      <c r="I371" s="58">
        <v>7.42</v>
      </c>
      <c r="J371" s="17"/>
      <c r="K371" s="17"/>
      <c r="L371" s="17"/>
      <c r="M371" s="17"/>
      <c r="N371" s="11"/>
      <c r="O371" s="16">
        <f>AVERAGE(G371:N371)</f>
        <v>7.3666666666666671</v>
      </c>
      <c r="P371" s="16">
        <f>_xlfn.STDEV.S(G371:N371)</f>
        <v>7.5718777944003557E-2</v>
      </c>
      <c r="Q371" s="16">
        <f>P371/SQRT(COUNT(G371:N371))</f>
        <v>4.3716256828679953E-2</v>
      </c>
      <c r="R371" s="11">
        <f>Q371*4.303</f>
        <v>0.18811105313380982</v>
      </c>
      <c r="S371" s="14"/>
      <c r="T371" s="14"/>
    </row>
    <row r="372" spans="1:20" ht="15" x14ac:dyDescent="0.3">
      <c r="A372" s="38" t="s">
        <v>16</v>
      </c>
      <c r="B372" s="38" t="s">
        <v>78</v>
      </c>
      <c r="C372" s="38" t="s">
        <v>99</v>
      </c>
      <c r="D372" s="38">
        <v>3</v>
      </c>
      <c r="E372" s="19" t="s">
        <v>107</v>
      </c>
      <c r="F372" s="3">
        <v>0</v>
      </c>
      <c r="G372" s="58">
        <v>6.52</v>
      </c>
      <c r="H372" s="58">
        <v>6.52</v>
      </c>
      <c r="I372" s="58">
        <v>6.52</v>
      </c>
      <c r="J372" s="17"/>
      <c r="K372" s="17"/>
      <c r="L372" s="16"/>
      <c r="M372" s="16"/>
      <c r="N372" s="11"/>
      <c r="O372" s="16">
        <f>AVERAGE(G372:N372)</f>
        <v>6.52</v>
      </c>
      <c r="P372" s="16">
        <f>_xlfn.STDEV.S(G372:N372)</f>
        <v>0</v>
      </c>
      <c r="Q372" s="16">
        <f>P372/SQRT(COUNT(G372:N372))</f>
        <v>0</v>
      </c>
      <c r="R372" s="11">
        <f>Q372*4.303</f>
        <v>0</v>
      </c>
      <c r="S372" s="14"/>
      <c r="T372" s="14"/>
    </row>
    <row r="373" spans="1:20" ht="15" x14ac:dyDescent="0.3">
      <c r="A373" s="38" t="s">
        <v>16</v>
      </c>
      <c r="B373" s="38" t="s">
        <v>78</v>
      </c>
      <c r="C373" s="38" t="s">
        <v>99</v>
      </c>
      <c r="D373" s="38">
        <v>3</v>
      </c>
      <c r="E373" s="19" t="s">
        <v>107</v>
      </c>
      <c r="F373" s="3">
        <v>1</v>
      </c>
      <c r="G373" s="16"/>
      <c r="H373" s="16"/>
      <c r="I373" s="16"/>
      <c r="J373" s="17"/>
      <c r="K373" s="17"/>
      <c r="L373" s="16"/>
      <c r="M373" s="16"/>
      <c r="N373" s="11"/>
      <c r="O373" s="16"/>
      <c r="P373" s="16"/>
      <c r="Q373" s="16"/>
      <c r="R373" s="11"/>
      <c r="S373" s="14"/>
      <c r="T373" s="14"/>
    </row>
    <row r="374" spans="1:20" ht="15" x14ac:dyDescent="0.3">
      <c r="A374" s="38" t="s">
        <v>16</v>
      </c>
      <c r="B374" s="38" t="s">
        <v>78</v>
      </c>
      <c r="C374" s="38" t="s">
        <v>99</v>
      </c>
      <c r="D374" s="38">
        <v>3</v>
      </c>
      <c r="E374" s="19" t="s">
        <v>107</v>
      </c>
      <c r="F374" s="3">
        <v>2</v>
      </c>
      <c r="G374" s="17"/>
      <c r="H374" s="17"/>
      <c r="I374" s="17"/>
      <c r="J374" s="17"/>
      <c r="K374" s="17"/>
      <c r="L374" s="16"/>
      <c r="M374" s="16"/>
      <c r="N374" s="11"/>
      <c r="O374" s="16"/>
      <c r="P374" s="16"/>
      <c r="Q374" s="16"/>
      <c r="R374" s="11"/>
      <c r="S374" s="14"/>
      <c r="T374" s="14"/>
    </row>
    <row r="375" spans="1:20" ht="15" x14ac:dyDescent="0.3">
      <c r="A375" s="38" t="s">
        <v>16</v>
      </c>
      <c r="B375" s="38" t="s">
        <v>78</v>
      </c>
      <c r="C375" s="38" t="s">
        <v>99</v>
      </c>
      <c r="D375" s="38">
        <v>3</v>
      </c>
      <c r="E375" s="19" t="s">
        <v>107</v>
      </c>
      <c r="F375" s="3">
        <v>3</v>
      </c>
      <c r="G375" s="17"/>
      <c r="H375" s="17"/>
      <c r="I375" s="17"/>
      <c r="J375" s="17"/>
      <c r="K375" s="17"/>
      <c r="L375" s="17"/>
      <c r="M375" s="17"/>
      <c r="N375" s="11"/>
      <c r="O375" s="16"/>
      <c r="P375" s="16"/>
      <c r="Q375" s="16"/>
      <c r="R375" s="11"/>
      <c r="S375" s="14"/>
      <c r="T375" s="14"/>
    </row>
    <row r="376" spans="1:20" ht="15" x14ac:dyDescent="0.3">
      <c r="A376" s="38" t="s">
        <v>16</v>
      </c>
      <c r="B376" s="38" t="s">
        <v>78</v>
      </c>
      <c r="C376" s="38" t="s">
        <v>99</v>
      </c>
      <c r="D376" s="38">
        <v>3</v>
      </c>
      <c r="E376" s="19" t="s">
        <v>107</v>
      </c>
      <c r="F376" s="3">
        <v>4</v>
      </c>
      <c r="G376" s="58">
        <v>6.97</v>
      </c>
      <c r="H376" s="58">
        <v>7.04</v>
      </c>
      <c r="I376" s="58">
        <v>6.84</v>
      </c>
      <c r="J376" s="17"/>
      <c r="K376" s="17"/>
      <c r="L376" s="17"/>
      <c r="M376" s="17"/>
      <c r="N376" s="11"/>
      <c r="O376" s="16">
        <f>AVERAGE(G376:N376)</f>
        <v>6.95</v>
      </c>
      <c r="P376" s="16">
        <f>_xlfn.STDEV.S(G376:N376)</f>
        <v>0.10148891565092226</v>
      </c>
      <c r="Q376" s="16">
        <f>P376/SQRT(COUNT(G376:N376))</f>
        <v>5.8594652770823194E-2</v>
      </c>
      <c r="R376" s="11">
        <f>Q376*4.303</f>
        <v>0.25213279087285217</v>
      </c>
      <c r="S376" s="14"/>
      <c r="T376" s="14"/>
    </row>
    <row r="377" spans="1:20" ht="15" x14ac:dyDescent="0.3">
      <c r="A377" s="38" t="s">
        <v>16</v>
      </c>
      <c r="B377" s="38" t="s">
        <v>78</v>
      </c>
      <c r="C377" s="38" t="s">
        <v>99</v>
      </c>
      <c r="D377" s="38">
        <v>3</v>
      </c>
      <c r="E377" s="19" t="s">
        <v>107</v>
      </c>
      <c r="F377" s="3">
        <v>5</v>
      </c>
      <c r="G377" s="17"/>
      <c r="H377" s="17"/>
      <c r="I377" s="17"/>
      <c r="J377" s="17"/>
      <c r="K377" s="17"/>
      <c r="L377" s="17"/>
      <c r="M377" s="17"/>
      <c r="N377" s="11"/>
      <c r="O377" s="16"/>
      <c r="P377" s="16"/>
      <c r="Q377" s="16"/>
      <c r="R377" s="11"/>
      <c r="S377" s="14"/>
      <c r="T377" s="14"/>
    </row>
    <row r="378" spans="1:20" ht="15" x14ac:dyDescent="0.3">
      <c r="A378" s="38" t="s">
        <v>18</v>
      </c>
      <c r="B378" s="38" t="s">
        <v>78</v>
      </c>
      <c r="C378" s="38" t="s">
        <v>99</v>
      </c>
      <c r="D378" s="38">
        <v>3</v>
      </c>
      <c r="E378" s="19" t="s">
        <v>107</v>
      </c>
      <c r="F378" s="3">
        <v>0</v>
      </c>
      <c r="G378" s="58">
        <v>7.08</v>
      </c>
      <c r="H378" s="58">
        <v>7.08</v>
      </c>
      <c r="I378" s="58">
        <v>7.08</v>
      </c>
      <c r="J378" s="17"/>
      <c r="K378" s="17"/>
      <c r="L378" s="17"/>
      <c r="M378" s="17"/>
      <c r="N378" s="11"/>
      <c r="O378" s="16">
        <f>AVERAGE(G378:N378)</f>
        <v>7.080000000000001</v>
      </c>
      <c r="P378" s="16">
        <f>_xlfn.STDEV.S(G378:N378)</f>
        <v>1.0877919644084146E-15</v>
      </c>
      <c r="Q378" s="16">
        <f>P378/SQRT(COUNT(G378:N378))</f>
        <v>6.2803698347350997E-16</v>
      </c>
      <c r="R378" s="11">
        <f>Q378*4.303</f>
        <v>2.7024431398865133E-15</v>
      </c>
      <c r="S378" s="14"/>
      <c r="T378" s="14"/>
    </row>
    <row r="379" spans="1:20" ht="15" x14ac:dyDescent="0.3">
      <c r="A379" s="38" t="s">
        <v>18</v>
      </c>
      <c r="B379" s="38" t="s">
        <v>78</v>
      </c>
      <c r="C379" s="38" t="s">
        <v>99</v>
      </c>
      <c r="D379" s="38">
        <v>3</v>
      </c>
      <c r="E379" s="19" t="s">
        <v>107</v>
      </c>
      <c r="F379" s="3">
        <v>1</v>
      </c>
      <c r="G379" s="16"/>
      <c r="H379" s="16"/>
      <c r="I379" s="16"/>
      <c r="J379" s="17"/>
      <c r="K379" s="17"/>
      <c r="L379" s="17"/>
      <c r="M379" s="17"/>
      <c r="N379" s="11"/>
      <c r="O379" s="16"/>
      <c r="P379" s="16"/>
      <c r="Q379" s="16"/>
      <c r="R379" s="11"/>
      <c r="S379" s="14"/>
      <c r="T379" s="14"/>
    </row>
    <row r="380" spans="1:20" ht="15" x14ac:dyDescent="0.3">
      <c r="A380" s="38" t="s">
        <v>18</v>
      </c>
      <c r="B380" s="38" t="s">
        <v>78</v>
      </c>
      <c r="C380" s="38" t="s">
        <v>99</v>
      </c>
      <c r="D380" s="38">
        <v>3</v>
      </c>
      <c r="E380" s="19" t="s">
        <v>107</v>
      </c>
      <c r="F380" s="3">
        <v>2</v>
      </c>
      <c r="G380" s="17"/>
      <c r="H380" s="17"/>
      <c r="I380" s="17"/>
      <c r="J380" s="17"/>
      <c r="K380" s="17"/>
      <c r="L380" s="17"/>
      <c r="M380" s="17"/>
      <c r="N380" s="11"/>
      <c r="O380" s="16"/>
      <c r="P380" s="16"/>
      <c r="Q380" s="16"/>
      <c r="R380" s="11"/>
      <c r="S380" s="14"/>
      <c r="T380" s="14"/>
    </row>
    <row r="381" spans="1:20" ht="15" x14ac:dyDescent="0.3">
      <c r="A381" s="38" t="s">
        <v>18</v>
      </c>
      <c r="B381" s="38" t="s">
        <v>78</v>
      </c>
      <c r="C381" s="38" t="s">
        <v>99</v>
      </c>
      <c r="D381" s="38">
        <v>3</v>
      </c>
      <c r="E381" s="19" t="s">
        <v>107</v>
      </c>
      <c r="F381" s="3">
        <v>3</v>
      </c>
      <c r="G381" s="17"/>
      <c r="H381" s="17"/>
      <c r="I381" s="17"/>
      <c r="J381" s="17"/>
      <c r="K381" s="17"/>
      <c r="L381" s="17"/>
      <c r="M381" s="17"/>
      <c r="N381" s="11"/>
      <c r="O381" s="16"/>
      <c r="P381" s="16"/>
      <c r="Q381" s="16"/>
      <c r="R381" s="11"/>
      <c r="S381" s="14"/>
      <c r="T381" s="14"/>
    </row>
    <row r="382" spans="1:20" ht="15" x14ac:dyDescent="0.3">
      <c r="A382" s="38" t="s">
        <v>18</v>
      </c>
      <c r="B382" s="38" t="s">
        <v>78</v>
      </c>
      <c r="C382" s="38" t="s">
        <v>99</v>
      </c>
      <c r="D382" s="38">
        <v>3</v>
      </c>
      <c r="E382" s="19" t="s">
        <v>107</v>
      </c>
      <c r="F382" s="3">
        <v>4</v>
      </c>
      <c r="G382" s="17"/>
      <c r="H382" s="17"/>
      <c r="I382" s="17"/>
      <c r="J382" s="17"/>
      <c r="K382" s="17"/>
      <c r="L382" s="17"/>
      <c r="M382" s="17"/>
      <c r="N382" s="11"/>
      <c r="O382" s="16"/>
      <c r="P382" s="16"/>
      <c r="Q382" s="16"/>
      <c r="R382" s="11"/>
    </row>
    <row r="383" spans="1:20" ht="15" x14ac:dyDescent="0.3">
      <c r="A383" s="38" t="s">
        <v>18</v>
      </c>
      <c r="B383" s="38" t="s">
        <v>78</v>
      </c>
      <c r="C383" s="38" t="s">
        <v>99</v>
      </c>
      <c r="D383" s="38">
        <v>3</v>
      </c>
      <c r="E383" s="19" t="s">
        <v>107</v>
      </c>
      <c r="F383" s="3">
        <v>5</v>
      </c>
      <c r="G383" s="58">
        <v>7.45</v>
      </c>
      <c r="H383" s="58">
        <v>7.42</v>
      </c>
      <c r="I383" s="58">
        <v>7.61</v>
      </c>
      <c r="J383" s="17"/>
      <c r="K383" s="17"/>
      <c r="L383" s="17"/>
      <c r="M383" s="17"/>
      <c r="N383" s="11"/>
      <c r="O383" s="16">
        <f>AVERAGE(G383:N383)</f>
        <v>7.4933333333333332</v>
      </c>
      <c r="P383" s="16">
        <f>_xlfn.STDEV.S(G383:N383)</f>
        <v>0.10214368964029724</v>
      </c>
      <c r="Q383" s="16">
        <f>P383/SQRT(COUNT(G383:N383))</f>
        <v>5.8972686709847205E-2</v>
      </c>
      <c r="R383" s="11">
        <f>Q383*4.303</f>
        <v>0.25375947091247253</v>
      </c>
      <c r="S383" s="14"/>
      <c r="T383" s="14"/>
    </row>
    <row r="384" spans="1:20" ht="15" x14ac:dyDescent="0.3">
      <c r="A384" s="38" t="s">
        <v>19</v>
      </c>
      <c r="B384" s="38" t="s">
        <v>78</v>
      </c>
      <c r="C384" s="38" t="s">
        <v>99</v>
      </c>
      <c r="D384" s="38">
        <v>3</v>
      </c>
      <c r="E384" s="19" t="s">
        <v>107</v>
      </c>
      <c r="F384" s="3">
        <v>0</v>
      </c>
      <c r="G384" s="58">
        <v>7.07</v>
      </c>
      <c r="H384" s="58">
        <v>7.07</v>
      </c>
      <c r="I384" s="58">
        <v>7.07</v>
      </c>
      <c r="J384" s="17"/>
      <c r="K384" s="17"/>
      <c r="L384" s="17"/>
      <c r="M384" s="17"/>
      <c r="N384" s="11"/>
      <c r="O384" s="16">
        <f>AVERAGE(G384:N384)</f>
        <v>7.07</v>
      </c>
      <c r="P384" s="16">
        <f>_xlfn.STDEV.S(G384:N384)</f>
        <v>0</v>
      </c>
      <c r="Q384" s="16">
        <f>P384/SQRT(COUNT(G384:N384))</f>
        <v>0</v>
      </c>
      <c r="R384" s="11">
        <f>Q384*4.303</f>
        <v>0</v>
      </c>
      <c r="S384" s="14"/>
      <c r="T384" s="14"/>
    </row>
    <row r="385" spans="1:20" ht="15" x14ac:dyDescent="0.3">
      <c r="A385" s="38" t="s">
        <v>19</v>
      </c>
      <c r="B385" s="38" t="s">
        <v>78</v>
      </c>
      <c r="C385" s="38" t="s">
        <v>99</v>
      </c>
      <c r="D385" s="38">
        <v>3</v>
      </c>
      <c r="E385" s="19" t="s">
        <v>107</v>
      </c>
      <c r="F385" s="3">
        <v>1</v>
      </c>
      <c r="G385" s="16"/>
      <c r="H385" s="16"/>
      <c r="I385" s="16"/>
      <c r="J385" s="17"/>
      <c r="K385" s="17"/>
      <c r="L385" s="17"/>
      <c r="M385" s="17"/>
      <c r="N385" s="11"/>
      <c r="O385" s="16"/>
      <c r="P385" s="16"/>
      <c r="Q385" s="16"/>
      <c r="R385" s="11"/>
      <c r="S385" s="14"/>
      <c r="T385" s="14"/>
    </row>
    <row r="386" spans="1:20" ht="15" x14ac:dyDescent="0.3">
      <c r="A386" s="38" t="s">
        <v>19</v>
      </c>
      <c r="B386" s="38" t="s">
        <v>78</v>
      </c>
      <c r="C386" s="38" t="s">
        <v>99</v>
      </c>
      <c r="D386" s="38">
        <v>3</v>
      </c>
      <c r="E386" s="19" t="s">
        <v>107</v>
      </c>
      <c r="F386" s="3">
        <v>2</v>
      </c>
      <c r="G386" s="17"/>
      <c r="H386" s="17"/>
      <c r="I386" s="17"/>
      <c r="J386" s="17"/>
      <c r="K386" s="17"/>
      <c r="L386" s="17"/>
      <c r="M386" s="17"/>
      <c r="N386" s="11"/>
      <c r="O386" s="16"/>
      <c r="P386" s="16"/>
      <c r="Q386" s="16"/>
      <c r="R386" s="11"/>
    </row>
    <row r="387" spans="1:20" ht="15" x14ac:dyDescent="0.3">
      <c r="A387" s="38" t="s">
        <v>19</v>
      </c>
      <c r="B387" s="38" t="s">
        <v>78</v>
      </c>
      <c r="C387" s="38" t="s">
        <v>99</v>
      </c>
      <c r="D387" s="38">
        <v>3</v>
      </c>
      <c r="E387" s="19" t="s">
        <v>107</v>
      </c>
      <c r="F387" s="3">
        <v>3</v>
      </c>
      <c r="G387" s="17"/>
      <c r="H387" s="17"/>
      <c r="I387" s="17"/>
      <c r="J387" s="17"/>
      <c r="K387" s="16"/>
      <c r="L387" s="16"/>
      <c r="M387" s="16"/>
      <c r="N387" s="11"/>
      <c r="O387" s="16"/>
      <c r="P387" s="16"/>
      <c r="Q387" s="16"/>
      <c r="R387" s="11"/>
    </row>
    <row r="388" spans="1:20" ht="15" x14ac:dyDescent="0.3">
      <c r="A388" s="38" t="s">
        <v>19</v>
      </c>
      <c r="B388" s="38" t="s">
        <v>78</v>
      </c>
      <c r="C388" s="38" t="s">
        <v>99</v>
      </c>
      <c r="D388" s="38">
        <v>3</v>
      </c>
      <c r="E388" s="19" t="s">
        <v>107</v>
      </c>
      <c r="F388" s="3">
        <v>4</v>
      </c>
      <c r="G388" s="58">
        <v>7.4</v>
      </c>
      <c r="H388" s="58">
        <v>7.51</v>
      </c>
      <c r="I388" s="58">
        <v>7.62</v>
      </c>
      <c r="J388" s="17"/>
      <c r="K388" s="16"/>
      <c r="L388" s="16"/>
      <c r="M388" s="16"/>
      <c r="N388" s="11"/>
      <c r="O388" s="16">
        <f>AVERAGE(G388:N388)</f>
        <v>7.5100000000000007</v>
      </c>
      <c r="P388" s="16">
        <f>_xlfn.STDEV.S(G388:N388)</f>
        <v>0.10999999999999988</v>
      </c>
      <c r="Q388" s="16">
        <f>P388/SQRT(COUNT(G388:N388))</f>
        <v>6.350852961085876E-2</v>
      </c>
      <c r="R388" s="11">
        <f>Q388*4.303</f>
        <v>0.27327720291552526</v>
      </c>
      <c r="S388" s="14"/>
      <c r="T388" s="14"/>
    </row>
    <row r="389" spans="1:20" x14ac:dyDescent="0.3">
      <c r="A389" s="38" t="s">
        <v>11</v>
      </c>
      <c r="B389" s="38" t="s">
        <v>75</v>
      </c>
      <c r="C389" s="38" t="s">
        <v>99</v>
      </c>
      <c r="D389" s="38">
        <v>3</v>
      </c>
      <c r="E389" s="19" t="s">
        <v>101</v>
      </c>
      <c r="F389" s="3">
        <v>0</v>
      </c>
      <c r="G389" s="58">
        <v>7.6</v>
      </c>
      <c r="H389" s="58">
        <v>7.6</v>
      </c>
      <c r="I389" s="58">
        <v>7.6</v>
      </c>
      <c r="J389" s="17"/>
      <c r="K389" s="17"/>
      <c r="L389" s="17"/>
      <c r="M389" s="17"/>
      <c r="N389" s="11"/>
      <c r="O389" s="16">
        <f>AVERAGE(G389:N389)</f>
        <v>7.5999999999999988</v>
      </c>
      <c r="P389" s="16">
        <f>_xlfn.STDEV.S(G389:N389)</f>
        <v>1.0877919644084146E-15</v>
      </c>
      <c r="Q389" s="16">
        <f>P389/SQRT(COUNT(G389:N389))</f>
        <v>6.2803698347350997E-16</v>
      </c>
      <c r="R389" s="11">
        <f>Q389*4.303</f>
        <v>2.7024431398865133E-15</v>
      </c>
      <c r="S389" s="14"/>
      <c r="T389" s="14"/>
    </row>
    <row r="390" spans="1:20" x14ac:dyDescent="0.3">
      <c r="A390" s="38" t="s">
        <v>11</v>
      </c>
      <c r="B390" s="38" t="s">
        <v>75</v>
      </c>
      <c r="C390" s="38" t="s">
        <v>99</v>
      </c>
      <c r="D390" s="38">
        <v>3</v>
      </c>
      <c r="E390" s="19" t="s">
        <v>101</v>
      </c>
      <c r="F390" s="3">
        <v>1</v>
      </c>
      <c r="G390" s="16"/>
      <c r="H390" s="16"/>
      <c r="I390" s="16"/>
      <c r="J390" s="17"/>
      <c r="K390" s="17"/>
      <c r="L390" s="17"/>
      <c r="M390" s="17"/>
      <c r="N390" s="11"/>
      <c r="O390" s="16"/>
      <c r="P390" s="16"/>
      <c r="Q390" s="16"/>
      <c r="R390" s="11"/>
      <c r="S390" s="14"/>
      <c r="T390" s="14"/>
    </row>
    <row r="391" spans="1:20" x14ac:dyDescent="0.3">
      <c r="A391" s="38" t="s">
        <v>11</v>
      </c>
      <c r="B391" s="38" t="s">
        <v>75</v>
      </c>
      <c r="C391" s="38" t="s">
        <v>99</v>
      </c>
      <c r="D391" s="38">
        <v>3</v>
      </c>
      <c r="E391" s="19" t="s">
        <v>101</v>
      </c>
      <c r="F391" s="3">
        <v>2</v>
      </c>
      <c r="G391" s="17"/>
      <c r="H391" s="17"/>
      <c r="I391" s="17"/>
      <c r="J391" s="16"/>
      <c r="K391" s="16"/>
      <c r="L391" s="16"/>
      <c r="M391" s="16"/>
      <c r="N391" s="11"/>
      <c r="O391" s="16"/>
      <c r="P391" s="16"/>
      <c r="Q391" s="16"/>
      <c r="R391" s="11"/>
      <c r="S391" s="14"/>
      <c r="T391" s="14"/>
    </row>
    <row r="392" spans="1:20" x14ac:dyDescent="0.3">
      <c r="A392" s="38" t="s">
        <v>11</v>
      </c>
      <c r="B392" s="38" t="s">
        <v>75</v>
      </c>
      <c r="C392" s="38" t="s">
        <v>99</v>
      </c>
      <c r="D392" s="38">
        <v>3</v>
      </c>
      <c r="E392" s="19" t="s">
        <v>101</v>
      </c>
      <c r="F392" s="3">
        <v>3</v>
      </c>
      <c r="G392" s="17"/>
      <c r="H392" s="17"/>
      <c r="I392" s="17"/>
      <c r="J392" s="16"/>
      <c r="K392" s="16"/>
      <c r="L392" s="16"/>
      <c r="M392" s="16"/>
      <c r="N392" s="11"/>
      <c r="O392" s="16"/>
      <c r="P392" s="16"/>
      <c r="Q392" s="16"/>
      <c r="R392" s="11"/>
    </row>
    <row r="393" spans="1:20" x14ac:dyDescent="0.3">
      <c r="A393" s="38" t="s">
        <v>11</v>
      </c>
      <c r="B393" s="38" t="s">
        <v>75</v>
      </c>
      <c r="C393" s="38" t="s">
        <v>99</v>
      </c>
      <c r="D393" s="38">
        <v>3</v>
      </c>
      <c r="E393" s="19" t="s">
        <v>101</v>
      </c>
      <c r="F393" s="3">
        <v>4</v>
      </c>
      <c r="G393" s="58">
        <v>8.0500000000000007</v>
      </c>
      <c r="H393" s="58">
        <v>8</v>
      </c>
      <c r="I393" s="58">
        <v>7.98</v>
      </c>
      <c r="J393" s="17"/>
      <c r="K393" s="17"/>
      <c r="L393" s="17"/>
      <c r="M393" s="17"/>
      <c r="N393" s="11"/>
      <c r="O393" s="16">
        <f t="shared" ref="O393:O399" si="23">AVERAGE(G393:N393)</f>
        <v>8.01</v>
      </c>
      <c r="P393" s="16">
        <f t="shared" ref="P393:P399" si="24">_xlfn.STDEV.S(G393:N393)</f>
        <v>3.6055512754640105E-2</v>
      </c>
      <c r="Q393" s="16">
        <f t="shared" ref="Q393:Q399" si="25">P393/SQRT(COUNT(G393:N393))</f>
        <v>2.0816659994661452E-2</v>
      </c>
      <c r="R393" s="11">
        <f t="shared" ref="R393:R399" si="26">Q393*4.303</f>
        <v>8.9574087957028231E-2</v>
      </c>
      <c r="S393" s="14"/>
      <c r="T393" s="14"/>
    </row>
    <row r="394" spans="1:20" x14ac:dyDescent="0.3">
      <c r="A394" s="38" t="s">
        <v>28</v>
      </c>
      <c r="B394" s="38" t="s">
        <v>75</v>
      </c>
      <c r="C394" s="38" t="s">
        <v>99</v>
      </c>
      <c r="D394" s="38">
        <v>3</v>
      </c>
      <c r="E394" s="19" t="s">
        <v>120</v>
      </c>
      <c r="F394" s="3">
        <v>0</v>
      </c>
      <c r="G394" s="58">
        <v>8.0299999999999994</v>
      </c>
      <c r="H394" s="58">
        <v>8.0299999999999994</v>
      </c>
      <c r="I394" s="58">
        <v>8.0299999999999994</v>
      </c>
      <c r="J394" s="17"/>
      <c r="K394" s="16"/>
      <c r="L394" s="16"/>
      <c r="M394" s="16"/>
      <c r="N394" s="11"/>
      <c r="O394" s="16">
        <f t="shared" si="23"/>
        <v>8.0299999999999994</v>
      </c>
      <c r="P394" s="16">
        <f t="shared" si="24"/>
        <v>0</v>
      </c>
      <c r="Q394" s="16">
        <f t="shared" si="25"/>
        <v>0</v>
      </c>
      <c r="R394" s="11">
        <f t="shared" si="26"/>
        <v>0</v>
      </c>
    </row>
    <row r="395" spans="1:20" x14ac:dyDescent="0.3">
      <c r="A395" s="38" t="s">
        <v>28</v>
      </c>
      <c r="B395" s="38" t="s">
        <v>75</v>
      </c>
      <c r="C395" s="38" t="s">
        <v>99</v>
      </c>
      <c r="D395" s="38">
        <v>3</v>
      </c>
      <c r="E395" s="19" t="s">
        <v>120</v>
      </c>
      <c r="F395" s="3">
        <v>1</v>
      </c>
      <c r="G395" s="58">
        <v>6.79</v>
      </c>
      <c r="H395" s="58">
        <v>6.81</v>
      </c>
      <c r="I395" s="58">
        <v>6.83</v>
      </c>
      <c r="J395" s="17"/>
      <c r="K395" s="16"/>
      <c r="L395" s="16"/>
      <c r="M395" s="16"/>
      <c r="N395" s="11"/>
      <c r="O395" s="16">
        <f t="shared" si="23"/>
        <v>6.81</v>
      </c>
      <c r="P395" s="16">
        <f t="shared" si="24"/>
        <v>2.0000000000000018E-2</v>
      </c>
      <c r="Q395" s="16">
        <f t="shared" si="25"/>
        <v>1.1547005383792526E-2</v>
      </c>
      <c r="R395" s="11">
        <f t="shared" si="26"/>
        <v>4.9686764166459244E-2</v>
      </c>
    </row>
    <row r="396" spans="1:20" x14ac:dyDescent="0.3">
      <c r="A396" s="38" t="s">
        <v>28</v>
      </c>
      <c r="B396" s="38" t="s">
        <v>75</v>
      </c>
      <c r="C396" s="38" t="s">
        <v>99</v>
      </c>
      <c r="D396" s="38">
        <v>3</v>
      </c>
      <c r="E396" s="19" t="s">
        <v>120</v>
      </c>
      <c r="F396" s="3">
        <v>2</v>
      </c>
      <c r="G396" s="58">
        <v>6.73</v>
      </c>
      <c r="H396" s="58">
        <v>6.72</v>
      </c>
      <c r="I396" s="58">
        <v>6.75</v>
      </c>
      <c r="J396" s="17"/>
      <c r="K396" s="16"/>
      <c r="L396" s="16"/>
      <c r="M396" s="16"/>
      <c r="N396" s="11"/>
      <c r="O396" s="16">
        <f t="shared" si="23"/>
        <v>6.7333333333333334</v>
      </c>
      <c r="P396" s="16">
        <f t="shared" si="24"/>
        <v>1.5275252316519529E-2</v>
      </c>
      <c r="Q396" s="16">
        <f t="shared" si="25"/>
        <v>8.819171036882005E-3</v>
      </c>
      <c r="R396" s="11">
        <f t="shared" si="26"/>
        <v>3.7948892971703264E-2</v>
      </c>
    </row>
    <row r="397" spans="1:20" x14ac:dyDescent="0.3">
      <c r="A397" s="38" t="s">
        <v>28</v>
      </c>
      <c r="B397" s="38" t="s">
        <v>75</v>
      </c>
      <c r="C397" s="38" t="s">
        <v>99</v>
      </c>
      <c r="D397" s="38">
        <v>3</v>
      </c>
      <c r="E397" s="19" t="s">
        <v>120</v>
      </c>
      <c r="F397" s="3">
        <v>3</v>
      </c>
      <c r="G397" s="58">
        <v>6.58</v>
      </c>
      <c r="H397" s="58">
        <v>6.62</v>
      </c>
      <c r="I397" s="58">
        <v>6.79</v>
      </c>
      <c r="J397" s="17"/>
      <c r="K397" s="16"/>
      <c r="L397" s="16"/>
      <c r="M397" s="16"/>
      <c r="N397" s="11"/>
      <c r="O397" s="16">
        <f t="shared" si="23"/>
        <v>6.6633333333333331</v>
      </c>
      <c r="P397" s="16">
        <f t="shared" si="24"/>
        <v>0.11150485789118485</v>
      </c>
      <c r="Q397" s="16">
        <f t="shared" si="25"/>
        <v>6.4377359719426541E-2</v>
      </c>
      <c r="R397" s="11">
        <f t="shared" si="26"/>
        <v>0.27701577887269241</v>
      </c>
    </row>
    <row r="398" spans="1:20" x14ac:dyDescent="0.3">
      <c r="A398" s="38" t="s">
        <v>28</v>
      </c>
      <c r="B398" s="38" t="s">
        <v>75</v>
      </c>
      <c r="C398" s="38" t="s">
        <v>99</v>
      </c>
      <c r="D398" s="38">
        <v>3</v>
      </c>
      <c r="E398" s="19" t="s">
        <v>120</v>
      </c>
      <c r="F398" s="3">
        <v>4</v>
      </c>
      <c r="G398" s="58">
        <v>6.84</v>
      </c>
      <c r="H398" s="58">
        <v>6.84</v>
      </c>
      <c r="I398" s="58">
        <v>6.81</v>
      </c>
      <c r="J398" s="17"/>
      <c r="K398" s="17"/>
      <c r="L398" s="17"/>
      <c r="M398" s="17"/>
      <c r="N398" s="11"/>
      <c r="O398" s="16">
        <f t="shared" si="23"/>
        <v>6.8299999999999992</v>
      </c>
      <c r="P398" s="16">
        <f t="shared" si="24"/>
        <v>1.7320508075688915E-2</v>
      </c>
      <c r="Q398" s="16">
        <f t="shared" si="25"/>
        <v>1.0000000000000083E-2</v>
      </c>
      <c r="R398" s="11">
        <f t="shared" si="26"/>
        <v>4.303000000000036E-2</v>
      </c>
    </row>
    <row r="399" spans="1:20" x14ac:dyDescent="0.3">
      <c r="A399" s="38" t="s">
        <v>11</v>
      </c>
      <c r="B399" s="38" t="s">
        <v>74</v>
      </c>
      <c r="C399" s="38" t="s">
        <v>99</v>
      </c>
      <c r="D399" s="38">
        <v>3</v>
      </c>
      <c r="E399" s="19" t="s">
        <v>102</v>
      </c>
      <c r="F399" s="3">
        <v>0</v>
      </c>
      <c r="G399" s="58">
        <v>7.6</v>
      </c>
      <c r="H399" s="58">
        <v>7.6</v>
      </c>
      <c r="I399" s="58">
        <v>7.6</v>
      </c>
      <c r="J399" s="16"/>
      <c r="K399" s="16"/>
      <c r="L399" s="16"/>
      <c r="M399" s="16"/>
      <c r="N399" s="11"/>
      <c r="O399" s="16">
        <f t="shared" si="23"/>
        <v>7.5999999999999988</v>
      </c>
      <c r="P399" s="16">
        <f t="shared" si="24"/>
        <v>1.0877919644084146E-15</v>
      </c>
      <c r="Q399" s="16">
        <f t="shared" si="25"/>
        <v>6.2803698347350997E-16</v>
      </c>
      <c r="R399" s="11">
        <f t="shared" si="26"/>
        <v>2.7024431398865133E-15</v>
      </c>
    </row>
    <row r="400" spans="1:20" x14ac:dyDescent="0.3">
      <c r="A400" s="38" t="s">
        <v>11</v>
      </c>
      <c r="B400" s="38" t="s">
        <v>74</v>
      </c>
      <c r="C400" s="38" t="s">
        <v>99</v>
      </c>
      <c r="D400" s="38">
        <v>3</v>
      </c>
      <c r="E400" s="19" t="s">
        <v>102</v>
      </c>
      <c r="F400" s="3">
        <v>1</v>
      </c>
      <c r="G400" s="17"/>
      <c r="H400" s="17"/>
      <c r="I400" s="17"/>
      <c r="J400" s="17"/>
      <c r="K400" s="17"/>
      <c r="L400" s="17"/>
      <c r="M400" s="17"/>
      <c r="N400" s="11"/>
      <c r="O400" s="16"/>
      <c r="P400" s="16"/>
      <c r="Q400" s="16"/>
      <c r="R400" s="11"/>
      <c r="S400" s="14"/>
      <c r="T400" s="14"/>
    </row>
    <row r="401" spans="1:20" x14ac:dyDescent="0.3">
      <c r="A401" s="38" t="s">
        <v>11</v>
      </c>
      <c r="B401" s="38" t="s">
        <v>74</v>
      </c>
      <c r="C401" s="38" t="s">
        <v>99</v>
      </c>
      <c r="D401" s="38">
        <v>3</v>
      </c>
      <c r="E401" s="19" t="s">
        <v>102</v>
      </c>
      <c r="F401" s="3">
        <v>2</v>
      </c>
      <c r="G401" s="17"/>
      <c r="H401" s="17"/>
      <c r="I401" s="17"/>
      <c r="J401" s="17"/>
      <c r="K401" s="17"/>
      <c r="L401" s="17"/>
      <c r="M401" s="17"/>
      <c r="N401" s="11"/>
      <c r="O401" s="16"/>
      <c r="P401" s="16"/>
      <c r="Q401" s="16"/>
      <c r="R401" s="11"/>
      <c r="S401" s="14"/>
      <c r="T401" s="14"/>
    </row>
    <row r="402" spans="1:20" x14ac:dyDescent="0.3">
      <c r="A402" s="38" t="s">
        <v>11</v>
      </c>
      <c r="B402" s="38" t="s">
        <v>74</v>
      </c>
      <c r="C402" s="38" t="s">
        <v>99</v>
      </c>
      <c r="D402" s="38">
        <v>3</v>
      </c>
      <c r="E402" s="19" t="s">
        <v>102</v>
      </c>
      <c r="F402" s="3">
        <v>3</v>
      </c>
      <c r="G402" s="17"/>
      <c r="H402" s="17"/>
      <c r="I402" s="17"/>
      <c r="J402" s="17"/>
      <c r="K402" s="17"/>
      <c r="L402" s="17"/>
      <c r="M402" s="17"/>
      <c r="N402" s="11"/>
      <c r="O402" s="16"/>
      <c r="P402" s="16"/>
      <c r="Q402" s="16"/>
      <c r="R402" s="11"/>
      <c r="S402" s="14"/>
      <c r="T402" s="14"/>
    </row>
    <row r="403" spans="1:20" x14ac:dyDescent="0.3">
      <c r="A403" s="38" t="s">
        <v>11</v>
      </c>
      <c r="B403" s="38" t="s">
        <v>74</v>
      </c>
      <c r="C403" s="38" t="s">
        <v>99</v>
      </c>
      <c r="D403" s="38">
        <v>3</v>
      </c>
      <c r="E403" s="19" t="s">
        <v>102</v>
      </c>
      <c r="F403" s="3">
        <v>4</v>
      </c>
      <c r="G403" s="58">
        <v>10.11</v>
      </c>
      <c r="H403" s="58">
        <v>10.09</v>
      </c>
      <c r="I403" s="58">
        <v>10.09</v>
      </c>
      <c r="J403" s="17"/>
      <c r="K403" s="17"/>
      <c r="L403" s="17"/>
      <c r="M403" s="17"/>
      <c r="N403" s="11"/>
      <c r="O403" s="16">
        <f t="shared" ref="O403:O409" si="27">AVERAGE(G403:N403)</f>
        <v>10.096666666666666</v>
      </c>
      <c r="P403" s="16">
        <f t="shared" ref="P403:P409" si="28">_xlfn.STDEV.S(G403:N403)</f>
        <v>1.154700538379227E-2</v>
      </c>
      <c r="Q403" s="16">
        <f t="shared" ref="Q403:Q409" si="29">P403/SQRT(COUNT(G403:N403))</f>
        <v>6.6666666666665248E-3</v>
      </c>
      <c r="R403" s="11">
        <f t="shared" ref="R403:R409" si="30">Q403*4.303</f>
        <v>2.8686666666666055E-2</v>
      </c>
      <c r="S403" s="14"/>
      <c r="T403" s="14"/>
    </row>
    <row r="404" spans="1:20" x14ac:dyDescent="0.3">
      <c r="A404" s="38" t="s">
        <v>28</v>
      </c>
      <c r="B404" s="38" t="s">
        <v>74</v>
      </c>
      <c r="C404" s="38" t="s">
        <v>99</v>
      </c>
      <c r="D404" s="38">
        <v>3</v>
      </c>
      <c r="E404" s="19" t="s">
        <v>121</v>
      </c>
      <c r="F404" s="3">
        <v>0</v>
      </c>
      <c r="G404" s="58">
        <v>6.36</v>
      </c>
      <c r="H404" s="58">
        <v>6.36</v>
      </c>
      <c r="I404" s="58">
        <v>6.36</v>
      </c>
      <c r="J404" s="17"/>
      <c r="K404" s="16"/>
      <c r="L404" s="16"/>
      <c r="M404" s="16"/>
      <c r="N404" s="11"/>
      <c r="O404" s="16">
        <f t="shared" si="27"/>
        <v>6.36</v>
      </c>
      <c r="P404" s="16">
        <f t="shared" si="28"/>
        <v>0</v>
      </c>
      <c r="Q404" s="16">
        <f t="shared" si="29"/>
        <v>0</v>
      </c>
      <c r="R404" s="11">
        <f t="shared" si="30"/>
        <v>0</v>
      </c>
    </row>
    <row r="405" spans="1:20" x14ac:dyDescent="0.3">
      <c r="A405" s="38" t="s">
        <v>28</v>
      </c>
      <c r="B405" s="38" t="s">
        <v>74</v>
      </c>
      <c r="C405" s="38" t="s">
        <v>99</v>
      </c>
      <c r="D405" s="38">
        <v>3</v>
      </c>
      <c r="E405" s="19" t="s">
        <v>121</v>
      </c>
      <c r="F405" s="3">
        <v>1</v>
      </c>
      <c r="G405" s="58">
        <v>6.52</v>
      </c>
      <c r="H405" s="58">
        <v>6.5</v>
      </c>
      <c r="I405" s="58">
        <v>6.49</v>
      </c>
      <c r="J405" s="17"/>
      <c r="K405" s="16"/>
      <c r="L405" s="16"/>
      <c r="M405" s="16"/>
      <c r="N405" s="11"/>
      <c r="O405" s="16">
        <f t="shared" si="27"/>
        <v>6.503333333333333</v>
      </c>
      <c r="P405" s="16">
        <f t="shared" si="28"/>
        <v>1.5275252316519142E-2</v>
      </c>
      <c r="Q405" s="16">
        <f t="shared" si="29"/>
        <v>8.8191710368817813E-3</v>
      </c>
      <c r="R405" s="11">
        <f t="shared" si="30"/>
        <v>3.7948892971702307E-2</v>
      </c>
    </row>
    <row r="406" spans="1:20" x14ac:dyDescent="0.3">
      <c r="A406" s="38" t="s">
        <v>28</v>
      </c>
      <c r="B406" s="38" t="s">
        <v>74</v>
      </c>
      <c r="C406" s="38" t="s">
        <v>99</v>
      </c>
      <c r="D406" s="38">
        <v>3</v>
      </c>
      <c r="E406" s="19" t="s">
        <v>121</v>
      </c>
      <c r="F406" s="3">
        <v>2</v>
      </c>
      <c r="G406" s="58">
        <v>6.42</v>
      </c>
      <c r="H406" s="58">
        <v>6.37</v>
      </c>
      <c r="I406" s="58">
        <v>6.35</v>
      </c>
      <c r="J406" s="17"/>
      <c r="K406" s="16"/>
      <c r="L406" s="16"/>
      <c r="M406" s="16"/>
      <c r="N406" s="11"/>
      <c r="O406" s="16">
        <f t="shared" si="27"/>
        <v>6.38</v>
      </c>
      <c r="P406" s="16">
        <f t="shared" si="28"/>
        <v>3.6055512754639987E-2</v>
      </c>
      <c r="Q406" s="16">
        <f t="shared" si="29"/>
        <v>2.0816659994661382E-2</v>
      </c>
      <c r="R406" s="11">
        <f t="shared" si="30"/>
        <v>8.9574087957027926E-2</v>
      </c>
    </row>
    <row r="407" spans="1:20" x14ac:dyDescent="0.3">
      <c r="A407" s="38" t="s">
        <v>28</v>
      </c>
      <c r="B407" s="38" t="s">
        <v>74</v>
      </c>
      <c r="C407" s="38" t="s">
        <v>99</v>
      </c>
      <c r="D407" s="38">
        <v>3</v>
      </c>
      <c r="E407" s="19" t="s">
        <v>121</v>
      </c>
      <c r="F407" s="3">
        <v>3</v>
      </c>
      <c r="G407" s="58">
        <v>6.43</v>
      </c>
      <c r="H407" s="58">
        <v>6.11</v>
      </c>
      <c r="I407" s="58">
        <v>6.41</v>
      </c>
      <c r="J407" s="17"/>
      <c r="K407" s="16"/>
      <c r="L407" s="16"/>
      <c r="M407" s="16"/>
      <c r="N407" s="11"/>
      <c r="O407" s="16">
        <f t="shared" si="27"/>
        <v>6.3166666666666664</v>
      </c>
      <c r="P407" s="16">
        <f t="shared" si="28"/>
        <v>0.17925772879664981</v>
      </c>
      <c r="Q407" s="16">
        <f t="shared" si="29"/>
        <v>0.1034944979750667</v>
      </c>
      <c r="R407" s="11">
        <f t="shared" si="30"/>
        <v>0.44533682478671199</v>
      </c>
    </row>
    <row r="408" spans="1:20" x14ac:dyDescent="0.3">
      <c r="A408" s="38" t="s">
        <v>28</v>
      </c>
      <c r="B408" s="38" t="s">
        <v>74</v>
      </c>
      <c r="C408" s="38" t="s">
        <v>99</v>
      </c>
      <c r="D408" s="38">
        <v>3</v>
      </c>
      <c r="E408" s="19" t="s">
        <v>121</v>
      </c>
      <c r="F408" s="3">
        <v>4</v>
      </c>
      <c r="G408" s="58">
        <v>6.74</v>
      </c>
      <c r="H408" s="58">
        <v>6.68</v>
      </c>
      <c r="I408" s="58">
        <v>6.74</v>
      </c>
      <c r="J408" s="17"/>
      <c r="K408" s="16"/>
      <c r="L408" s="16"/>
      <c r="M408" s="16"/>
      <c r="N408" s="11"/>
      <c r="O408" s="16">
        <f t="shared" si="27"/>
        <v>6.72</v>
      </c>
      <c r="P408" s="16">
        <f t="shared" si="28"/>
        <v>3.4641016151377831E-2</v>
      </c>
      <c r="Q408" s="16">
        <f t="shared" si="29"/>
        <v>2.0000000000000167E-2</v>
      </c>
      <c r="R408" s="11">
        <f t="shared" si="30"/>
        <v>8.6060000000000719E-2</v>
      </c>
    </row>
    <row r="409" spans="1:20" x14ac:dyDescent="0.3">
      <c r="A409" s="38" t="s">
        <v>11</v>
      </c>
      <c r="B409" s="38" t="s">
        <v>76</v>
      </c>
      <c r="C409" s="38" t="s">
        <v>100</v>
      </c>
      <c r="D409" s="38">
        <v>3</v>
      </c>
      <c r="E409" s="19" t="s">
        <v>101</v>
      </c>
      <c r="F409" s="3">
        <v>0</v>
      </c>
      <c r="G409" s="58">
        <v>7.6</v>
      </c>
      <c r="H409" s="58">
        <v>7.6</v>
      </c>
      <c r="I409" s="58">
        <v>7.6</v>
      </c>
      <c r="J409" s="17"/>
      <c r="K409" s="17"/>
      <c r="L409" s="17"/>
      <c r="M409" s="17"/>
      <c r="N409" s="11"/>
      <c r="O409" s="16">
        <f t="shared" si="27"/>
        <v>7.5999999999999988</v>
      </c>
      <c r="P409" s="16">
        <f t="shared" si="28"/>
        <v>1.0877919644084146E-15</v>
      </c>
      <c r="Q409" s="16">
        <f t="shared" si="29"/>
        <v>6.2803698347350997E-16</v>
      </c>
      <c r="R409" s="11">
        <f t="shared" si="30"/>
        <v>2.7024431398865133E-15</v>
      </c>
      <c r="S409" s="14"/>
      <c r="T409" s="14"/>
    </row>
    <row r="410" spans="1:20" x14ac:dyDescent="0.3">
      <c r="A410" s="38" t="s">
        <v>11</v>
      </c>
      <c r="B410" s="38" t="s">
        <v>76</v>
      </c>
      <c r="C410" s="38" t="s">
        <v>100</v>
      </c>
      <c r="D410" s="38">
        <v>3</v>
      </c>
      <c r="E410" s="19" t="s">
        <v>101</v>
      </c>
      <c r="F410" s="3">
        <v>1</v>
      </c>
      <c r="G410" s="17"/>
      <c r="H410" s="17"/>
      <c r="I410" s="17"/>
      <c r="J410" s="17"/>
      <c r="K410" s="17"/>
      <c r="L410" s="17"/>
      <c r="M410" s="17"/>
      <c r="N410" s="11"/>
      <c r="O410" s="16"/>
      <c r="P410" s="16"/>
      <c r="Q410" s="16"/>
      <c r="R410" s="11"/>
    </row>
    <row r="411" spans="1:20" x14ac:dyDescent="0.3">
      <c r="A411" s="38" t="s">
        <v>11</v>
      </c>
      <c r="B411" s="38" t="s">
        <v>76</v>
      </c>
      <c r="C411" s="38" t="s">
        <v>100</v>
      </c>
      <c r="D411" s="38">
        <v>3</v>
      </c>
      <c r="E411" s="19" t="s">
        <v>101</v>
      </c>
      <c r="F411" s="3">
        <v>2</v>
      </c>
      <c r="G411" s="17"/>
      <c r="H411" s="17"/>
      <c r="I411" s="17"/>
      <c r="J411" s="17"/>
      <c r="K411" s="17"/>
      <c r="L411" s="17"/>
      <c r="M411" s="17"/>
      <c r="N411" s="11"/>
      <c r="O411" s="16"/>
      <c r="P411" s="16"/>
      <c r="Q411" s="16"/>
      <c r="R411" s="11"/>
    </row>
    <row r="412" spans="1:20" x14ac:dyDescent="0.3">
      <c r="A412" s="38" t="s">
        <v>11</v>
      </c>
      <c r="B412" s="38" t="s">
        <v>76</v>
      </c>
      <c r="C412" s="38" t="s">
        <v>100</v>
      </c>
      <c r="D412" s="38">
        <v>3</v>
      </c>
      <c r="E412" s="19" t="s">
        <v>101</v>
      </c>
      <c r="F412" s="3">
        <v>3</v>
      </c>
      <c r="G412" s="17"/>
      <c r="H412" s="17"/>
      <c r="I412" s="17"/>
      <c r="J412" s="17"/>
      <c r="K412" s="17"/>
      <c r="L412" s="17"/>
      <c r="M412" s="17"/>
      <c r="N412" s="11"/>
      <c r="O412" s="16"/>
      <c r="P412" s="16"/>
      <c r="Q412" s="16"/>
      <c r="R412" s="11"/>
      <c r="S412" s="14"/>
      <c r="T412" s="14"/>
    </row>
    <row r="413" spans="1:20" x14ac:dyDescent="0.3">
      <c r="A413" s="38" t="s">
        <v>11</v>
      </c>
      <c r="B413" s="38" t="s">
        <v>76</v>
      </c>
      <c r="C413" s="38" t="s">
        <v>100</v>
      </c>
      <c r="D413" s="38">
        <v>3</v>
      </c>
      <c r="E413" s="19" t="s">
        <v>101</v>
      </c>
      <c r="F413" s="3">
        <v>4</v>
      </c>
      <c r="G413" s="58">
        <v>8.74</v>
      </c>
      <c r="H413" s="58">
        <v>8.4</v>
      </c>
      <c r="I413" s="58">
        <v>8.1999999999999993</v>
      </c>
      <c r="J413" s="16"/>
      <c r="K413" s="16"/>
      <c r="L413" s="16"/>
      <c r="M413" s="16"/>
      <c r="N413" s="11"/>
      <c r="O413" s="16">
        <f>AVERAGE(G413:N413)</f>
        <v>8.4466666666666672</v>
      </c>
      <c r="P413" s="16">
        <f>_xlfn.STDEV.S(G413:N413)</f>
        <v>0.27300793639257731</v>
      </c>
      <c r="Q413" s="16">
        <f>P413/SQRT(COUNT(G413:N413))</f>
        <v>0.15762120556715875</v>
      </c>
      <c r="R413" s="11">
        <f>Q413*4.303</f>
        <v>0.67824404755548406</v>
      </c>
    </row>
    <row r="414" spans="1:20" x14ac:dyDescent="0.3">
      <c r="A414" s="38" t="s">
        <v>11</v>
      </c>
      <c r="B414" s="38" t="s">
        <v>103</v>
      </c>
      <c r="C414" s="38" t="s">
        <v>100</v>
      </c>
      <c r="D414" s="38">
        <v>3</v>
      </c>
      <c r="E414" s="19" t="s">
        <v>102</v>
      </c>
      <c r="F414" s="3">
        <v>0</v>
      </c>
      <c r="G414" s="58">
        <v>7.6</v>
      </c>
      <c r="H414" s="58">
        <v>7.6</v>
      </c>
      <c r="I414" s="58">
        <v>7.6</v>
      </c>
      <c r="J414" s="17"/>
      <c r="K414" s="17"/>
      <c r="L414" s="17"/>
      <c r="M414" s="17"/>
      <c r="N414" s="11"/>
      <c r="O414" s="16">
        <f>AVERAGE(G414:N414)</f>
        <v>7.5999999999999988</v>
      </c>
      <c r="P414" s="16">
        <f>_xlfn.STDEV.S(G414:N414)</f>
        <v>1.0877919644084146E-15</v>
      </c>
      <c r="Q414" s="16">
        <f>P414/SQRT(COUNT(G414:N414))</f>
        <v>6.2803698347350997E-16</v>
      </c>
      <c r="R414" s="11">
        <f>Q414*4.303</f>
        <v>2.7024431398865133E-15</v>
      </c>
      <c r="S414" s="14"/>
      <c r="T414" s="14"/>
    </row>
    <row r="415" spans="1:20" x14ac:dyDescent="0.3">
      <c r="A415" s="38" t="s">
        <v>11</v>
      </c>
      <c r="B415" s="38" t="s">
        <v>103</v>
      </c>
      <c r="C415" s="38" t="s">
        <v>100</v>
      </c>
      <c r="D415" s="38">
        <v>3</v>
      </c>
      <c r="E415" s="19" t="s">
        <v>102</v>
      </c>
      <c r="F415" s="3">
        <v>1</v>
      </c>
      <c r="G415" s="17"/>
      <c r="H415" s="17"/>
      <c r="I415" s="17"/>
      <c r="J415" s="16"/>
      <c r="K415" s="16"/>
      <c r="L415" s="16"/>
      <c r="M415" s="16"/>
      <c r="N415" s="11"/>
      <c r="O415" s="16"/>
      <c r="P415" s="16"/>
      <c r="Q415" s="16"/>
      <c r="R415" s="11"/>
      <c r="S415" s="14"/>
      <c r="T415" s="14"/>
    </row>
    <row r="416" spans="1:20" x14ac:dyDescent="0.3">
      <c r="A416" s="38" t="s">
        <v>11</v>
      </c>
      <c r="B416" s="38" t="s">
        <v>103</v>
      </c>
      <c r="C416" s="38" t="s">
        <v>100</v>
      </c>
      <c r="D416" s="38">
        <v>3</v>
      </c>
      <c r="E416" s="19" t="s">
        <v>102</v>
      </c>
      <c r="F416" s="3">
        <v>2</v>
      </c>
      <c r="G416" s="17"/>
      <c r="H416" s="17"/>
      <c r="I416" s="17"/>
      <c r="J416" s="17"/>
      <c r="K416" s="17"/>
      <c r="L416" s="17"/>
      <c r="M416" s="17"/>
      <c r="N416" s="11"/>
      <c r="O416" s="16"/>
      <c r="P416" s="16"/>
      <c r="Q416" s="16"/>
      <c r="R416" s="11"/>
      <c r="S416" s="14"/>
      <c r="T416" s="14"/>
    </row>
    <row r="417" spans="1:20" x14ac:dyDescent="0.3">
      <c r="A417" s="38" t="s">
        <v>11</v>
      </c>
      <c r="B417" s="38" t="s">
        <v>103</v>
      </c>
      <c r="C417" s="38" t="s">
        <v>100</v>
      </c>
      <c r="D417" s="38">
        <v>3</v>
      </c>
      <c r="E417" s="19" t="s">
        <v>102</v>
      </c>
      <c r="F417" s="3">
        <v>3</v>
      </c>
      <c r="G417" s="17"/>
      <c r="H417" s="17"/>
      <c r="I417" s="17"/>
      <c r="J417" s="17"/>
      <c r="K417" s="17"/>
      <c r="L417" s="17"/>
      <c r="M417" s="17"/>
      <c r="N417" s="11"/>
      <c r="O417" s="16"/>
      <c r="P417" s="16"/>
      <c r="Q417" s="16"/>
      <c r="R417" s="11"/>
      <c r="S417" s="14"/>
      <c r="T417" s="14"/>
    </row>
    <row r="418" spans="1:20" x14ac:dyDescent="0.3">
      <c r="A418" s="38" t="s">
        <v>11</v>
      </c>
      <c r="B418" s="38" t="s">
        <v>103</v>
      </c>
      <c r="C418" s="38" t="s">
        <v>100</v>
      </c>
      <c r="D418" s="38">
        <v>3</v>
      </c>
      <c r="E418" s="19" t="s">
        <v>102</v>
      </c>
      <c r="F418" s="3">
        <v>4</v>
      </c>
      <c r="G418" s="58">
        <v>10.01</v>
      </c>
      <c r="H418" s="58">
        <v>10.01</v>
      </c>
      <c r="I418" s="58">
        <v>10.09</v>
      </c>
      <c r="J418" s="17"/>
      <c r="K418" s="17"/>
      <c r="L418" s="17"/>
      <c r="M418" s="17"/>
      <c r="N418" s="11"/>
      <c r="O418" s="16">
        <f>AVERAGE(G418:N418)</f>
        <v>10.036666666666667</v>
      </c>
      <c r="P418" s="16">
        <f>_xlfn.STDEV.S(G418:N418)</f>
        <v>4.6188021535170105E-2</v>
      </c>
      <c r="Q418" s="16">
        <f>P418/SQRT(COUNT(G418:N418))</f>
        <v>2.6666666666666693E-2</v>
      </c>
      <c r="R418" s="11">
        <f>Q418*4.303</f>
        <v>0.11474666666666677</v>
      </c>
      <c r="S418" s="14"/>
      <c r="T418" s="14"/>
    </row>
    <row r="419" spans="1:20" x14ac:dyDescent="0.3">
      <c r="A419" s="45" t="s">
        <v>150</v>
      </c>
      <c r="B419" s="45"/>
      <c r="C419" s="45"/>
      <c r="D419" s="45"/>
      <c r="F419" s="46">
        <v>0</v>
      </c>
      <c r="G419" s="58">
        <v>7.01</v>
      </c>
      <c r="H419" s="58">
        <v>7.01</v>
      </c>
      <c r="I419" s="58">
        <v>7.01</v>
      </c>
      <c r="J419" s="58">
        <v>7.01</v>
      </c>
      <c r="K419" s="58">
        <v>7.01</v>
      </c>
      <c r="L419" s="58">
        <v>7.01</v>
      </c>
      <c r="M419" s="58">
        <v>7.01</v>
      </c>
      <c r="N419" s="62">
        <v>7.01</v>
      </c>
      <c r="O419" s="16">
        <f>AVERAGE(G419:N419)</f>
        <v>7.0099999999999989</v>
      </c>
      <c r="P419" s="16">
        <f>_xlfn.STDEV.S(G419:N419)</f>
        <v>9.495026699554799E-16</v>
      </c>
      <c r="Q419" s="16">
        <f>P419/SQRT(COUNT(G419:N419))</f>
        <v>3.3569988834012605E-16</v>
      </c>
      <c r="R419" s="11">
        <f>Q419*2.365</f>
        <v>7.9393023592439818E-16</v>
      </c>
      <c r="S419" s="14"/>
      <c r="T419" s="14"/>
    </row>
    <row r="420" spans="1:20" x14ac:dyDescent="0.3">
      <c r="A420" s="45" t="s">
        <v>150</v>
      </c>
      <c r="B420" s="45"/>
      <c r="C420" s="45"/>
      <c r="D420" s="45"/>
      <c r="F420" s="49">
        <v>1</v>
      </c>
      <c r="G420" s="58"/>
      <c r="H420" s="58"/>
      <c r="I420" s="58"/>
      <c r="J420" s="58"/>
      <c r="K420" s="58"/>
      <c r="L420" s="58"/>
      <c r="M420" s="58"/>
      <c r="N420" s="62"/>
      <c r="O420" s="16"/>
      <c r="P420" s="16"/>
      <c r="Q420" s="16"/>
      <c r="R420" s="11"/>
      <c r="S420" s="14"/>
      <c r="T420" s="14"/>
    </row>
    <row r="421" spans="1:20" x14ac:dyDescent="0.3">
      <c r="A421" s="45" t="s">
        <v>150</v>
      </c>
      <c r="B421" s="45"/>
      <c r="C421" s="45"/>
      <c r="D421" s="45"/>
      <c r="F421" s="49">
        <v>2</v>
      </c>
      <c r="G421" s="58"/>
      <c r="H421" s="58"/>
      <c r="I421" s="58"/>
      <c r="J421" s="58"/>
      <c r="K421" s="58"/>
      <c r="L421" s="58"/>
      <c r="M421" s="58"/>
      <c r="N421" s="62"/>
      <c r="O421" s="16"/>
      <c r="P421" s="16"/>
      <c r="Q421" s="16"/>
      <c r="R421" s="11"/>
    </row>
    <row r="422" spans="1:20" x14ac:dyDescent="0.3">
      <c r="A422" s="45" t="s">
        <v>150</v>
      </c>
      <c r="B422" s="45"/>
      <c r="C422" s="45"/>
      <c r="D422" s="45"/>
      <c r="E422" s="19"/>
      <c r="F422" s="49">
        <v>3</v>
      </c>
      <c r="G422" s="58"/>
      <c r="H422" s="58"/>
      <c r="I422" s="58"/>
      <c r="J422" s="58"/>
      <c r="K422" s="58"/>
      <c r="L422" s="58"/>
      <c r="M422" s="58"/>
      <c r="N422" s="62"/>
      <c r="O422" s="16"/>
      <c r="P422" s="16"/>
      <c r="Q422" s="16"/>
      <c r="R422" s="11"/>
    </row>
    <row r="423" spans="1:20" x14ac:dyDescent="0.3">
      <c r="A423" s="45" t="s">
        <v>150</v>
      </c>
      <c r="B423" s="45"/>
      <c r="C423" s="45"/>
      <c r="D423" s="45"/>
      <c r="E423" s="38"/>
      <c r="F423" s="46">
        <v>4</v>
      </c>
      <c r="G423" s="58">
        <v>7.29</v>
      </c>
      <c r="H423" s="58">
        <v>7.31</v>
      </c>
      <c r="I423" s="58">
        <v>7.31</v>
      </c>
      <c r="J423" s="58">
        <v>7.31</v>
      </c>
      <c r="K423" s="58">
        <v>7.33</v>
      </c>
      <c r="L423" s="58">
        <v>7.31</v>
      </c>
      <c r="M423" s="58">
        <v>7.34</v>
      </c>
      <c r="N423" s="62">
        <v>7.32</v>
      </c>
      <c r="O423" s="16">
        <f>AVERAGE(G423:N423)</f>
        <v>7.3150000000000004</v>
      </c>
      <c r="P423" s="16">
        <f>_xlfn.STDEV.S(G423:N423)</f>
        <v>1.5118578920369146E-2</v>
      </c>
      <c r="Q423" s="16">
        <f>P423/SQRT(COUNT(G423:N423))</f>
        <v>5.345224838248507E-3</v>
      </c>
      <c r="R423" s="11">
        <f>Q423*2.365</f>
        <v>1.2641456742457721E-2</v>
      </c>
      <c r="S423" s="14"/>
      <c r="T423" s="14"/>
    </row>
    <row r="424" spans="1:20" x14ac:dyDescent="0.3">
      <c r="A424" s="45" t="s">
        <v>150</v>
      </c>
      <c r="B424" s="45"/>
      <c r="C424" s="45"/>
      <c r="D424" s="45"/>
      <c r="E424" s="38"/>
      <c r="F424" s="49">
        <v>5</v>
      </c>
      <c r="G424" s="58"/>
      <c r="H424" s="58"/>
      <c r="I424" s="58"/>
      <c r="J424" s="58"/>
      <c r="K424" s="58"/>
      <c r="L424" s="58"/>
      <c r="M424" s="58"/>
      <c r="N424" s="62"/>
      <c r="O424" s="16"/>
      <c r="P424" s="16"/>
      <c r="Q424" s="16"/>
      <c r="R424" s="11"/>
      <c r="S424" s="14"/>
      <c r="T424" s="14"/>
    </row>
    <row r="425" spans="1:20" x14ac:dyDescent="0.3">
      <c r="A425" s="45" t="s">
        <v>150</v>
      </c>
      <c r="B425" s="45"/>
      <c r="C425" s="45"/>
      <c r="D425" s="45"/>
      <c r="E425" s="38"/>
      <c r="F425" s="49">
        <v>6</v>
      </c>
      <c r="G425" s="58"/>
      <c r="H425" s="58"/>
      <c r="I425" s="58"/>
      <c r="J425" s="58"/>
      <c r="K425" s="58"/>
      <c r="L425" s="58"/>
      <c r="M425" s="58"/>
      <c r="N425" s="62"/>
      <c r="O425" s="16"/>
      <c r="P425" s="16"/>
      <c r="Q425" s="16"/>
      <c r="R425" s="11"/>
      <c r="S425" s="14"/>
      <c r="T425" s="14"/>
    </row>
    <row r="426" spans="1:20" x14ac:dyDescent="0.3">
      <c r="A426" s="45" t="s">
        <v>150</v>
      </c>
      <c r="B426" s="45"/>
      <c r="C426" s="45"/>
      <c r="D426" s="45"/>
      <c r="E426" s="38"/>
      <c r="F426" s="49">
        <v>7</v>
      </c>
      <c r="G426" s="58"/>
      <c r="H426" s="58"/>
      <c r="I426" s="58"/>
      <c r="J426" s="58"/>
      <c r="K426" s="58"/>
      <c r="L426" s="58"/>
      <c r="M426" s="58"/>
      <c r="N426" s="62"/>
      <c r="O426" s="16"/>
      <c r="P426" s="16"/>
      <c r="Q426" s="16"/>
      <c r="R426" s="11"/>
    </row>
    <row r="427" spans="1:20" x14ac:dyDescent="0.3">
      <c r="A427" s="45" t="s">
        <v>150</v>
      </c>
      <c r="B427" s="45"/>
      <c r="C427" s="45"/>
      <c r="D427" s="45"/>
      <c r="E427" s="38"/>
      <c r="F427" s="46">
        <v>8</v>
      </c>
      <c r="G427" s="58">
        <v>7.3</v>
      </c>
      <c r="H427" s="58">
        <v>7.33</v>
      </c>
      <c r="I427" s="58">
        <v>7.32</v>
      </c>
      <c r="J427" s="58">
        <v>7.32</v>
      </c>
      <c r="K427" s="58">
        <v>7.32</v>
      </c>
      <c r="L427" s="58">
        <v>7.33</v>
      </c>
      <c r="M427" s="58">
        <v>7.34</v>
      </c>
      <c r="N427" s="62">
        <v>7.39</v>
      </c>
      <c r="O427" s="16">
        <f>AVERAGE(G427:N427)</f>
        <v>7.3312500000000007</v>
      </c>
      <c r="P427" s="16">
        <f>_xlfn.STDEV.S(G427:N427)</f>
        <v>2.642374473299117E-2</v>
      </c>
      <c r="Q427" s="16">
        <f>P427/SQRT(COUNT(G427:N427))</f>
        <v>9.3422045425201865E-3</v>
      </c>
      <c r="R427" s="11">
        <f>Q427*2.365</f>
        <v>2.2094313743060243E-2</v>
      </c>
    </row>
    <row r="428" spans="1:20" x14ac:dyDescent="0.3">
      <c r="F428" s="14"/>
      <c r="G428" s="17"/>
      <c r="H428" s="17"/>
      <c r="I428" s="17"/>
      <c r="J428" s="17"/>
      <c r="K428" s="16"/>
      <c r="L428" s="16"/>
      <c r="M428" s="16"/>
      <c r="N428" s="11"/>
      <c r="O428" s="16"/>
      <c r="P428" s="16"/>
      <c r="Q428" s="16"/>
      <c r="R428" s="11"/>
    </row>
    <row r="429" spans="1:20" x14ac:dyDescent="0.3">
      <c r="F429" s="14"/>
      <c r="G429" s="14"/>
      <c r="H429" s="14"/>
      <c r="I429" s="14"/>
      <c r="J429" s="14"/>
    </row>
  </sheetData>
  <sortState ref="A2:Z425">
    <sortCondition ref="B2:B4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0"/>
  <sheetViews>
    <sheetView zoomScale="85" zoomScaleNormal="85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9.109375" defaultRowHeight="13.8" x14ac:dyDescent="0.3"/>
  <cols>
    <col min="1" max="1" width="13.44140625" style="39" customWidth="1"/>
    <col min="2" max="2" width="8.109375" style="39" customWidth="1"/>
    <col min="3" max="3" width="19.109375" style="39" customWidth="1"/>
    <col min="4" max="4" width="4.109375" style="18" bestFit="1" customWidth="1"/>
    <col min="5" max="11" width="7.6640625" style="18" customWidth="1"/>
    <col min="12" max="12" width="7.44140625" style="19" customWidth="1"/>
    <col min="13" max="19" width="5.88671875" style="18" customWidth="1"/>
    <col min="20" max="20" width="5.88671875" style="19" customWidth="1"/>
    <col min="21" max="23" width="7.33203125" style="27" customWidth="1"/>
    <col min="24" max="24" width="4.44140625" style="19" customWidth="1"/>
    <col min="25" max="25" width="9.109375" style="19"/>
    <col min="26" max="27" width="9.109375" style="18"/>
    <col min="28" max="28" width="10.5546875" style="18" customWidth="1"/>
    <col min="29" max="29" width="13.88671875" style="18" bestFit="1" customWidth="1"/>
    <col min="30" max="30" width="10.6640625" style="18" bestFit="1" customWidth="1"/>
    <col min="31" max="31" width="9.6640625" style="18" bestFit="1" customWidth="1"/>
    <col min="32" max="16384" width="9.109375" style="18"/>
  </cols>
  <sheetData>
    <row r="1" spans="1:31" s="72" customFormat="1" x14ac:dyDescent="0.3">
      <c r="A1" s="71"/>
      <c r="B1" s="71"/>
      <c r="C1" s="71"/>
      <c r="E1" s="73" t="s">
        <v>68</v>
      </c>
      <c r="F1" s="73"/>
      <c r="G1" s="73"/>
      <c r="H1" s="73"/>
      <c r="I1" s="73"/>
      <c r="J1" s="73"/>
      <c r="K1" s="73"/>
      <c r="L1" s="74"/>
      <c r="M1" s="75" t="s">
        <v>69</v>
      </c>
      <c r="N1" s="73"/>
      <c r="O1" s="73"/>
      <c r="P1" s="73"/>
      <c r="Q1" s="73"/>
      <c r="R1" s="73"/>
      <c r="S1" s="73"/>
      <c r="T1" s="74"/>
      <c r="U1" s="75" t="s">
        <v>177</v>
      </c>
      <c r="V1" s="76"/>
      <c r="W1" s="76"/>
      <c r="X1" s="76"/>
      <c r="Y1" s="76"/>
      <c r="Z1" s="73" t="s">
        <v>178</v>
      </c>
      <c r="AA1" s="73"/>
      <c r="AB1" s="73"/>
    </row>
    <row r="2" spans="1:31" s="55" customFormat="1" ht="39" customHeight="1" x14ac:dyDescent="0.3">
      <c r="A2" s="54" t="s">
        <v>0</v>
      </c>
      <c r="B2" s="54" t="s">
        <v>73</v>
      </c>
      <c r="C2" s="54" t="s">
        <v>82</v>
      </c>
      <c r="D2" s="55" t="s">
        <v>10</v>
      </c>
      <c r="E2" s="55" t="s">
        <v>86</v>
      </c>
      <c r="F2" s="55" t="s">
        <v>87</v>
      </c>
      <c r="G2" s="55" t="s">
        <v>88</v>
      </c>
      <c r="H2" s="55" t="s">
        <v>89</v>
      </c>
      <c r="I2" s="55" t="s">
        <v>90</v>
      </c>
      <c r="J2" s="55" t="s">
        <v>91</v>
      </c>
      <c r="K2" s="55" t="s">
        <v>92</v>
      </c>
      <c r="L2" s="54" t="s">
        <v>93</v>
      </c>
      <c r="M2" s="55" t="s">
        <v>1</v>
      </c>
      <c r="N2" s="55" t="s">
        <v>2</v>
      </c>
      <c r="O2" s="55" t="s">
        <v>3</v>
      </c>
      <c r="P2" s="55" t="s">
        <v>4</v>
      </c>
      <c r="Q2" s="55" t="s">
        <v>5</v>
      </c>
      <c r="R2" s="55" t="s">
        <v>6</v>
      </c>
      <c r="S2" s="55" t="s">
        <v>7</v>
      </c>
      <c r="T2" s="54" t="s">
        <v>8</v>
      </c>
      <c r="U2" s="77" t="s">
        <v>173</v>
      </c>
      <c r="V2" s="77" t="s">
        <v>174</v>
      </c>
      <c r="W2" s="77" t="s">
        <v>172</v>
      </c>
      <c r="X2" s="78" t="s">
        <v>71</v>
      </c>
      <c r="Y2" s="54" t="s">
        <v>70</v>
      </c>
      <c r="Z2" s="77" t="s">
        <v>173</v>
      </c>
      <c r="AA2" s="77" t="s">
        <v>172</v>
      </c>
      <c r="AB2" s="55" t="s">
        <v>70</v>
      </c>
      <c r="AC2" s="56"/>
      <c r="AE2" s="56"/>
    </row>
    <row r="3" spans="1:31" s="27" customFormat="1" x14ac:dyDescent="0.3">
      <c r="A3" s="35" t="s">
        <v>11</v>
      </c>
      <c r="B3" s="35" t="s">
        <v>79</v>
      </c>
      <c r="C3" s="35" t="s">
        <v>47</v>
      </c>
      <c r="D3" s="3">
        <v>0</v>
      </c>
      <c r="E3" s="22">
        <v>115309.2555</v>
      </c>
      <c r="F3" s="22">
        <v>111045.31049999999</v>
      </c>
      <c r="G3" s="22">
        <v>118354.93050000002</v>
      </c>
      <c r="H3" s="25"/>
      <c r="I3" s="25"/>
      <c r="J3" s="25"/>
      <c r="K3" s="25"/>
      <c r="L3" s="21"/>
      <c r="M3" s="25"/>
      <c r="N3" s="25"/>
      <c r="O3" s="25"/>
      <c r="P3" s="25"/>
      <c r="Q3" s="25"/>
      <c r="R3" s="25"/>
      <c r="S3" s="25"/>
      <c r="T3" s="21"/>
      <c r="U3" s="31"/>
      <c r="V3" s="31"/>
      <c r="W3" s="31"/>
      <c r="X3" s="22"/>
      <c r="Y3" s="32"/>
      <c r="Z3" s="22"/>
    </row>
    <row r="4" spans="1:31" s="27" customFormat="1" x14ac:dyDescent="0.3">
      <c r="A4" s="35" t="s">
        <v>11</v>
      </c>
      <c r="B4" s="35" t="s">
        <v>79</v>
      </c>
      <c r="C4" s="35" t="s">
        <v>47</v>
      </c>
      <c r="D4" s="3">
        <v>1</v>
      </c>
      <c r="E4" s="22">
        <v>159776.11050000001</v>
      </c>
      <c r="F4" s="22">
        <v>108405.7255</v>
      </c>
      <c r="G4" s="22">
        <v>96629.115500000014</v>
      </c>
      <c r="H4" s="25"/>
      <c r="I4" s="25"/>
      <c r="J4" s="25"/>
      <c r="K4" s="25"/>
      <c r="L4" s="21"/>
      <c r="M4" s="25"/>
      <c r="N4" s="25"/>
      <c r="O4" s="25"/>
      <c r="P4" s="25"/>
      <c r="Q4" s="25"/>
      <c r="R4" s="25"/>
      <c r="S4" s="25"/>
      <c r="T4" s="21"/>
      <c r="U4" s="31"/>
      <c r="V4" s="31"/>
      <c r="W4" s="31"/>
      <c r="X4" s="22"/>
      <c r="Y4" s="32"/>
      <c r="Z4" s="22"/>
    </row>
    <row r="5" spans="1:31" s="27" customFormat="1" x14ac:dyDescent="0.3">
      <c r="A5" s="35" t="s">
        <v>11</v>
      </c>
      <c r="B5" s="35" t="s">
        <v>79</v>
      </c>
      <c r="C5" s="35" t="s">
        <v>47</v>
      </c>
      <c r="D5" s="3">
        <v>2</v>
      </c>
      <c r="E5" s="22">
        <v>339267.8905000001</v>
      </c>
      <c r="F5" s="22">
        <v>403024.02050000004</v>
      </c>
      <c r="G5" s="22">
        <v>531551.50550000009</v>
      </c>
      <c r="H5" s="25"/>
      <c r="I5" s="25"/>
      <c r="J5" s="25"/>
      <c r="K5" s="25"/>
      <c r="L5" s="21"/>
      <c r="M5" s="25">
        <f t="shared" ref="M5:M6" si="0">(LN(E5)-LN(E4))/($D5-$D4)</f>
        <v>0.75301650685915966</v>
      </c>
      <c r="N5" s="25">
        <f t="shared" ref="N5:O6" si="1">(LN(F5)-LN(F4))/($D5-$D4)</f>
        <v>1.3131152585123917</v>
      </c>
      <c r="O5" s="25">
        <f t="shared" si="1"/>
        <v>1.7049200005162319</v>
      </c>
      <c r="P5" s="25"/>
      <c r="Q5" s="25"/>
      <c r="R5" s="25"/>
      <c r="S5" s="25"/>
      <c r="T5" s="21"/>
      <c r="U5" s="31">
        <f>AVERAGE(M5:O5)</f>
        <v>1.2570172552959278</v>
      </c>
      <c r="V5" s="31">
        <f t="shared" ref="V5:V66" si="2">_xlfn.STDEV.S(M5:O5)</f>
        <v>0.47842481622799504</v>
      </c>
      <c r="W5" s="31">
        <f t="shared" ref="W5:W66" si="3">4.303*Y5</f>
        <v>0.97046256614621507</v>
      </c>
      <c r="X5" s="22">
        <f>COUNT(M5:T5)</f>
        <v>3</v>
      </c>
      <c r="Y5" s="32">
        <f>_xlfn.STDEV.P(M5:T5)/SQRT(X5)</f>
        <v>0.22553162122849527</v>
      </c>
      <c r="Z5" s="22"/>
    </row>
    <row r="6" spans="1:31" s="26" customFormat="1" x14ac:dyDescent="0.3">
      <c r="A6" s="36" t="s">
        <v>11</v>
      </c>
      <c r="B6" s="36" t="s">
        <v>79</v>
      </c>
      <c r="C6" s="36" t="s">
        <v>47</v>
      </c>
      <c r="D6" s="28">
        <v>4</v>
      </c>
      <c r="E6" s="29">
        <v>336628.30550000007</v>
      </c>
      <c r="F6" s="29">
        <v>83025.1005</v>
      </c>
      <c r="G6" s="29">
        <v>166070.5055</v>
      </c>
      <c r="H6" s="23"/>
      <c r="I6" s="23"/>
      <c r="J6" s="23"/>
      <c r="K6" s="23"/>
      <c r="L6" s="24"/>
      <c r="M6" s="23">
        <f t="shared" si="0"/>
        <v>-3.905331077339369E-3</v>
      </c>
      <c r="N6" s="23">
        <f t="shared" si="1"/>
        <v>-0.78992659332396808</v>
      </c>
      <c r="O6" s="23">
        <f t="shared" si="1"/>
        <v>-0.58169383445118417</v>
      </c>
      <c r="P6" s="23"/>
      <c r="Q6" s="23"/>
      <c r="R6" s="23"/>
      <c r="S6" s="23"/>
      <c r="T6" s="24"/>
      <c r="U6" s="31">
        <f>AVERAGE(M6:O6)</f>
        <v>-0.45850858628416385</v>
      </c>
      <c r="V6" s="31">
        <f t="shared" si="2"/>
        <v>0.40723250140481621</v>
      </c>
      <c r="W6" s="31">
        <f t="shared" si="3"/>
        <v>0.82605225508018898</v>
      </c>
      <c r="X6" s="29">
        <f>COUNT(M6:T6)</f>
        <v>3</v>
      </c>
      <c r="Y6" s="33">
        <f>_xlfn.STDEV.P(M6:T6)/SQRT(X6)</f>
        <v>0.19197124217527051</v>
      </c>
      <c r="Z6" s="30">
        <f>AVERAGE(U4:U6)</f>
        <v>0.39925433450588199</v>
      </c>
      <c r="AA6" s="30">
        <f>4.303*AB6</f>
        <v>0.89825741061320197</v>
      </c>
      <c r="AB6" s="30">
        <f>AVERAGE(Y4:Y6)</f>
        <v>0.20875143170188287</v>
      </c>
    </row>
    <row r="7" spans="1:31" s="27" customFormat="1" x14ac:dyDescent="0.3">
      <c r="A7" s="35" t="s">
        <v>11</v>
      </c>
      <c r="B7" s="35" t="s">
        <v>77</v>
      </c>
      <c r="C7" s="35" t="s">
        <v>45</v>
      </c>
      <c r="D7" s="3">
        <v>0</v>
      </c>
      <c r="E7" s="22">
        <v>82415.965500000006</v>
      </c>
      <c r="F7" s="22">
        <v>88507.315499999997</v>
      </c>
      <c r="G7" s="22">
        <v>93177.3505</v>
      </c>
      <c r="H7" s="25"/>
      <c r="I7" s="25"/>
      <c r="J7" s="25"/>
      <c r="K7" s="25"/>
      <c r="L7" s="21"/>
      <c r="M7" s="25"/>
      <c r="N7" s="25"/>
      <c r="O7" s="25"/>
      <c r="P7" s="25"/>
      <c r="Q7" s="25"/>
      <c r="R7" s="25"/>
      <c r="S7" s="25"/>
      <c r="T7" s="21"/>
      <c r="U7" s="31"/>
      <c r="V7" s="31"/>
      <c r="W7" s="31"/>
      <c r="X7" s="22"/>
      <c r="Y7" s="32"/>
      <c r="Z7" s="31"/>
      <c r="AA7" s="31"/>
      <c r="AB7" s="31"/>
    </row>
    <row r="8" spans="1:31" s="27" customFormat="1" x14ac:dyDescent="0.3">
      <c r="A8" s="35" t="s">
        <v>11</v>
      </c>
      <c r="B8" s="35" t="s">
        <v>77</v>
      </c>
      <c r="C8" s="35" t="s">
        <v>45</v>
      </c>
      <c r="D8" s="3">
        <v>1</v>
      </c>
      <c r="E8" s="22">
        <v>68811.950500000006</v>
      </c>
      <c r="F8" s="22">
        <v>107593.54550000001</v>
      </c>
      <c r="G8" s="22">
        <v>127288.9105</v>
      </c>
      <c r="H8" s="25"/>
      <c r="I8" s="25"/>
      <c r="J8" s="25"/>
      <c r="K8" s="25"/>
      <c r="L8" s="21"/>
      <c r="M8" s="25">
        <f t="shared" ref="M8:O22" si="4">(LN(E8)-LN(E7))/($D8-$D7)</f>
        <v>-0.1804017452318476</v>
      </c>
      <c r="N8" s="25">
        <f t="shared" si="4"/>
        <v>0.19527545025436943</v>
      </c>
      <c r="O8" s="25">
        <f t="shared" si="4"/>
        <v>0.31195471687913567</v>
      </c>
      <c r="P8" s="25"/>
      <c r="Q8" s="25"/>
      <c r="R8" s="25"/>
      <c r="S8" s="25"/>
      <c r="T8" s="21"/>
      <c r="U8" s="31"/>
      <c r="V8" s="31"/>
      <c r="W8" s="31"/>
      <c r="X8" s="22"/>
      <c r="Y8" s="32"/>
      <c r="Z8" s="31"/>
      <c r="AA8" s="31"/>
      <c r="AB8" s="31"/>
    </row>
    <row r="9" spans="1:31" s="27" customFormat="1" x14ac:dyDescent="0.3">
      <c r="A9" s="35" t="s">
        <v>11</v>
      </c>
      <c r="B9" s="35" t="s">
        <v>77</v>
      </c>
      <c r="C9" s="35" t="s">
        <v>45</v>
      </c>
      <c r="D9" s="3">
        <v>2</v>
      </c>
      <c r="E9" s="22">
        <v>105969.18550000001</v>
      </c>
      <c r="F9" s="22">
        <v>40994.785499999998</v>
      </c>
      <c r="G9" s="22">
        <v>32872.985499999995</v>
      </c>
      <c r="H9" s="25"/>
      <c r="I9" s="25"/>
      <c r="J9" s="25"/>
      <c r="K9" s="25"/>
      <c r="L9" s="21"/>
      <c r="M9" s="25">
        <f t="shared" si="4"/>
        <v>0.43177092003636197</v>
      </c>
      <c r="N9" s="25">
        <f t="shared" si="4"/>
        <v>-0.96491578417992585</v>
      </c>
      <c r="O9" s="25">
        <f t="shared" si="4"/>
        <v>-1.3538081775963349</v>
      </c>
      <c r="P9" s="25"/>
      <c r="Q9" s="25"/>
      <c r="R9" s="25"/>
      <c r="S9" s="25"/>
      <c r="T9" s="21"/>
      <c r="U9" s="31">
        <f t="shared" ref="U9:U70" si="5">AVERAGE(M9:O9)</f>
        <v>-0.62898434724663288</v>
      </c>
      <c r="V9" s="31">
        <f t="shared" si="2"/>
        <v>0.93899447613697351</v>
      </c>
      <c r="W9" s="31">
        <f t="shared" si="3"/>
        <v>1.9047067752328826</v>
      </c>
      <c r="X9" s="22">
        <f>COUNT(M9:T9)</f>
        <v>3</v>
      </c>
      <c r="Y9" s="32">
        <f>_xlfn.STDEV.P(M9:T9)/SQRT(X9)</f>
        <v>0.44264624104877587</v>
      </c>
      <c r="Z9" s="31"/>
      <c r="AA9" s="31"/>
      <c r="AB9" s="31"/>
    </row>
    <row r="10" spans="1:31" s="26" customFormat="1" x14ac:dyDescent="0.3">
      <c r="A10" s="36" t="s">
        <v>11</v>
      </c>
      <c r="B10" s="36" t="s">
        <v>77</v>
      </c>
      <c r="C10" s="36" t="s">
        <v>45</v>
      </c>
      <c r="D10" s="28">
        <v>4</v>
      </c>
      <c r="E10" s="29">
        <v>756119.27550000011</v>
      </c>
      <c r="F10" s="29">
        <v>545358.56550000003</v>
      </c>
      <c r="G10" s="29">
        <v>869012.29550000001</v>
      </c>
      <c r="H10" s="23"/>
      <c r="I10" s="23"/>
      <c r="J10" s="23"/>
      <c r="K10" s="23"/>
      <c r="L10" s="24"/>
      <c r="M10" s="23">
        <f t="shared" si="4"/>
        <v>0.98252539327032196</v>
      </c>
      <c r="N10" s="23">
        <f t="shared" si="4"/>
        <v>1.2939993104947147</v>
      </c>
      <c r="O10" s="23">
        <f t="shared" si="4"/>
        <v>1.6373530315666596</v>
      </c>
      <c r="P10" s="23"/>
      <c r="Q10" s="23"/>
      <c r="R10" s="23"/>
      <c r="S10" s="23"/>
      <c r="T10" s="24"/>
      <c r="U10" s="31">
        <f t="shared" si="5"/>
        <v>1.3046259117772321</v>
      </c>
      <c r="V10" s="31">
        <f t="shared" si="2"/>
        <v>0.32754313068709384</v>
      </c>
      <c r="W10" s="31">
        <f t="shared" si="3"/>
        <v>0.66440605994543778</v>
      </c>
      <c r="X10" s="29">
        <f>COUNT(M10:T10)</f>
        <v>3</v>
      </c>
      <c r="Y10" s="33">
        <f>_xlfn.STDEV.P(M10:T10)/SQRT(X10)</f>
        <v>0.15440531255994372</v>
      </c>
      <c r="Z10" s="30">
        <f>AVERAGE(U8:U10)</f>
        <v>0.3378207822652996</v>
      </c>
      <c r="AA10" s="30">
        <f>4.303*AB10</f>
        <v>1.2845564175891599</v>
      </c>
      <c r="AB10" s="30">
        <f>AVERAGE(Y8:Y10)</f>
        <v>0.29852577680435977</v>
      </c>
    </row>
    <row r="11" spans="1:31" s="27" customFormat="1" x14ac:dyDescent="0.3">
      <c r="A11" s="35" t="s">
        <v>11</v>
      </c>
      <c r="B11" s="35" t="s">
        <v>80</v>
      </c>
      <c r="C11" s="35" t="s">
        <v>48</v>
      </c>
      <c r="D11" s="3">
        <v>0</v>
      </c>
      <c r="E11" s="22">
        <v>108405.7255</v>
      </c>
      <c r="F11" s="22">
        <v>104953.96049999999</v>
      </c>
      <c r="G11" s="22">
        <v>105157.0055</v>
      </c>
      <c r="H11" s="25"/>
      <c r="I11" s="25"/>
      <c r="J11" s="25"/>
      <c r="K11" s="25"/>
      <c r="L11" s="21"/>
      <c r="M11" s="25"/>
      <c r="N11" s="25"/>
      <c r="O11" s="25"/>
      <c r="P11" s="25"/>
      <c r="Q11" s="25"/>
      <c r="R11" s="25"/>
      <c r="S11" s="25"/>
      <c r="T11" s="21"/>
      <c r="U11" s="31"/>
      <c r="V11" s="31"/>
      <c r="W11" s="31"/>
      <c r="X11" s="22"/>
      <c r="Y11" s="32"/>
      <c r="Z11" s="31"/>
      <c r="AA11" s="31"/>
      <c r="AB11" s="31"/>
    </row>
    <row r="12" spans="1:31" s="27" customFormat="1" x14ac:dyDescent="0.3">
      <c r="A12" s="35" t="s">
        <v>11</v>
      </c>
      <c r="B12" s="35" t="s">
        <v>80</v>
      </c>
      <c r="C12" s="35" t="s">
        <v>48</v>
      </c>
      <c r="D12" s="3">
        <v>1</v>
      </c>
      <c r="E12" s="22">
        <v>118557.9755</v>
      </c>
      <c r="F12" s="22">
        <v>130334.58549999999</v>
      </c>
      <c r="G12" s="22">
        <v>110842.26549999999</v>
      </c>
      <c r="H12" s="25"/>
      <c r="I12" s="25"/>
      <c r="J12" s="25"/>
      <c r="K12" s="25"/>
      <c r="L12" s="21"/>
      <c r="M12" s="25">
        <f t="shared" si="4"/>
        <v>8.9521179783350391E-2</v>
      </c>
      <c r="N12" s="25">
        <f t="shared" si="4"/>
        <v>0.21658309611573934</v>
      </c>
      <c r="O12" s="25">
        <f t="shared" si="4"/>
        <v>5.2653635357865269E-2</v>
      </c>
      <c r="P12" s="25"/>
      <c r="Q12" s="25"/>
      <c r="R12" s="25"/>
      <c r="S12" s="25"/>
      <c r="T12" s="21"/>
      <c r="U12" s="31"/>
      <c r="V12" s="31"/>
      <c r="W12" s="31"/>
      <c r="X12" s="22"/>
      <c r="Y12" s="32"/>
      <c r="Z12" s="31"/>
      <c r="AA12" s="31"/>
      <c r="AB12" s="31"/>
    </row>
    <row r="13" spans="1:31" s="27" customFormat="1" x14ac:dyDescent="0.3">
      <c r="A13" s="35" t="s">
        <v>11</v>
      </c>
      <c r="B13" s="35" t="s">
        <v>80</v>
      </c>
      <c r="C13" s="35" t="s">
        <v>48</v>
      </c>
      <c r="D13" s="3">
        <v>2</v>
      </c>
      <c r="E13" s="22">
        <v>216222.62050000002</v>
      </c>
      <c r="F13" s="22">
        <v>225765.73550000004</v>
      </c>
      <c r="G13" s="22">
        <v>206273.4155</v>
      </c>
      <c r="H13" s="25"/>
      <c r="I13" s="25"/>
      <c r="J13" s="25"/>
      <c r="K13" s="25"/>
      <c r="L13" s="21"/>
      <c r="M13" s="25">
        <f t="shared" si="4"/>
        <v>0.60090644173184771</v>
      </c>
      <c r="N13" s="25">
        <f t="shared" si="4"/>
        <v>0.54939301439147137</v>
      </c>
      <c r="O13" s="25">
        <f t="shared" si="4"/>
        <v>0.62109438930978733</v>
      </c>
      <c r="P13" s="25"/>
      <c r="Q13" s="25"/>
      <c r="R13" s="25"/>
      <c r="S13" s="25"/>
      <c r="T13" s="21"/>
      <c r="U13" s="31">
        <f t="shared" si="5"/>
        <v>0.59046461514436877</v>
      </c>
      <c r="V13" s="31">
        <f t="shared" si="2"/>
        <v>3.69735797314307E-2</v>
      </c>
      <c r="W13" s="31">
        <f t="shared" si="3"/>
        <v>7.4999192869369277E-2</v>
      </c>
      <c r="X13" s="22">
        <f>COUNT(M13:T13)</f>
        <v>3</v>
      </c>
      <c r="Y13" s="32">
        <f>_xlfn.STDEV.P(M13:T13)/SQRT(X13)</f>
        <v>1.7429512635224093E-2</v>
      </c>
      <c r="Z13" s="31"/>
      <c r="AA13" s="31"/>
      <c r="AB13" s="31"/>
    </row>
    <row r="14" spans="1:31" s="26" customFormat="1" x14ac:dyDescent="0.3">
      <c r="A14" s="36" t="s">
        <v>11</v>
      </c>
      <c r="B14" s="36" t="s">
        <v>80</v>
      </c>
      <c r="C14" s="36" t="s">
        <v>48</v>
      </c>
      <c r="D14" s="28">
        <v>4</v>
      </c>
      <c r="E14" s="29">
        <v>208303.86550000001</v>
      </c>
      <c r="F14" s="29">
        <v>193278.5355</v>
      </c>
      <c r="G14" s="29">
        <v>240994.11050000001</v>
      </c>
      <c r="H14" s="23"/>
      <c r="I14" s="23"/>
      <c r="J14" s="23"/>
      <c r="K14" s="23"/>
      <c r="L14" s="24"/>
      <c r="M14" s="23">
        <f t="shared" si="4"/>
        <v>-1.8655310963835881E-2</v>
      </c>
      <c r="N14" s="23">
        <f t="shared" si="4"/>
        <v>-7.7682777725972763E-2</v>
      </c>
      <c r="O14" s="23">
        <f t="shared" si="4"/>
        <v>7.7784973482480702E-2</v>
      </c>
      <c r="P14" s="23"/>
      <c r="Q14" s="23"/>
      <c r="R14" s="23"/>
      <c r="S14" s="23"/>
      <c r="T14" s="24"/>
      <c r="U14" s="31">
        <f t="shared" si="5"/>
        <v>-6.1843717357759802E-3</v>
      </c>
      <c r="V14" s="31">
        <f t="shared" si="2"/>
        <v>7.8480562309248714E-2</v>
      </c>
      <c r="W14" s="31">
        <f t="shared" si="3"/>
        <v>0.15919418330284943</v>
      </c>
      <c r="X14" s="29">
        <f>COUNT(M14:T14)</f>
        <v>3</v>
      </c>
      <c r="Y14" s="33">
        <f>_xlfn.STDEV.P(M14:T14)/SQRT(X14)</f>
        <v>3.6996091866802097E-2</v>
      </c>
      <c r="Z14" s="30">
        <f>AVERAGE(U12:U14)</f>
        <v>0.29214012170429637</v>
      </c>
      <c r="AA14" s="30">
        <f>4.303*AB14</f>
        <v>0.11709668808610935</v>
      </c>
      <c r="AB14" s="30">
        <f>AVERAGE(Y12:Y14)</f>
        <v>2.7212802251013093E-2</v>
      </c>
    </row>
    <row r="15" spans="1:31" s="27" customFormat="1" x14ac:dyDescent="0.3">
      <c r="A15" s="35" t="s">
        <v>11</v>
      </c>
      <c r="B15" s="35" t="s">
        <v>78</v>
      </c>
      <c r="C15" s="35" t="s">
        <v>46</v>
      </c>
      <c r="D15" s="3">
        <v>0</v>
      </c>
      <c r="E15" s="22">
        <v>119370.15549999999</v>
      </c>
      <c r="F15" s="22">
        <v>97238.250499999995</v>
      </c>
      <c r="G15" s="22">
        <v>119573.20050000001</v>
      </c>
      <c r="H15" s="25"/>
      <c r="I15" s="25"/>
      <c r="J15" s="25"/>
      <c r="K15" s="25"/>
      <c r="L15" s="21"/>
      <c r="M15" s="25"/>
      <c r="N15" s="25"/>
      <c r="O15" s="25"/>
      <c r="P15" s="25"/>
      <c r="Q15" s="25"/>
      <c r="R15" s="25"/>
      <c r="S15" s="25"/>
      <c r="T15" s="21"/>
      <c r="U15" s="31"/>
      <c r="V15" s="31"/>
      <c r="W15" s="31"/>
      <c r="X15" s="22"/>
      <c r="Y15" s="32"/>
      <c r="Z15" s="31"/>
      <c r="AA15" s="31"/>
      <c r="AB15" s="31"/>
    </row>
    <row r="16" spans="1:31" s="27" customFormat="1" x14ac:dyDescent="0.3">
      <c r="A16" s="35" t="s">
        <v>11</v>
      </c>
      <c r="B16" s="35" t="s">
        <v>78</v>
      </c>
      <c r="C16" s="35" t="s">
        <v>46</v>
      </c>
      <c r="D16" s="3">
        <v>1</v>
      </c>
      <c r="E16" s="22">
        <v>247694.59550000002</v>
      </c>
      <c r="F16" s="22">
        <v>162618.74050000001</v>
      </c>
      <c r="G16" s="22">
        <v>201400.33549999999</v>
      </c>
      <c r="H16" s="25"/>
      <c r="I16" s="25"/>
      <c r="J16" s="25"/>
      <c r="K16" s="25"/>
      <c r="L16" s="21"/>
      <c r="M16" s="25">
        <f t="shared" si="4"/>
        <v>0.72996730174648228</v>
      </c>
      <c r="N16" s="25">
        <f t="shared" si="4"/>
        <v>0.51424428798107336</v>
      </c>
      <c r="O16" s="25">
        <f t="shared" si="4"/>
        <v>0.52136590580142261</v>
      </c>
      <c r="P16" s="25"/>
      <c r="Q16" s="25"/>
      <c r="R16" s="25"/>
      <c r="S16" s="25"/>
      <c r="T16" s="21"/>
      <c r="U16" s="31"/>
      <c r="V16" s="31"/>
      <c r="W16" s="31"/>
      <c r="X16" s="22"/>
      <c r="Y16" s="32"/>
      <c r="Z16" s="31"/>
      <c r="AA16" s="31"/>
      <c r="AB16" s="31"/>
    </row>
    <row r="17" spans="1:28" s="27" customFormat="1" x14ac:dyDescent="0.3">
      <c r="A17" s="35" t="s">
        <v>11</v>
      </c>
      <c r="B17" s="35" t="s">
        <v>78</v>
      </c>
      <c r="C17" s="35" t="s">
        <v>46</v>
      </c>
      <c r="D17" s="3">
        <v>2</v>
      </c>
      <c r="E17" s="22">
        <v>1539669.9304999998</v>
      </c>
      <c r="F17" s="22">
        <v>1275508.3855000001</v>
      </c>
      <c r="G17" s="22">
        <v>1621700.1105</v>
      </c>
      <c r="H17" s="25"/>
      <c r="I17" s="25"/>
      <c r="J17" s="25"/>
      <c r="K17" s="25"/>
      <c r="L17" s="21"/>
      <c r="M17" s="25">
        <f t="shared" si="4"/>
        <v>1.8271268240664362</v>
      </c>
      <c r="N17" s="25">
        <f t="shared" si="4"/>
        <v>2.0596916661449605</v>
      </c>
      <c r="O17" s="25">
        <f t="shared" si="4"/>
        <v>2.0859356827414981</v>
      </c>
      <c r="P17" s="25"/>
      <c r="Q17" s="25"/>
      <c r="R17" s="25"/>
      <c r="S17" s="25"/>
      <c r="T17" s="21"/>
      <c r="U17" s="31">
        <f t="shared" si="5"/>
        <v>1.9909180576509649</v>
      </c>
      <c r="V17" s="31">
        <f t="shared" si="2"/>
        <v>0.14245302120747061</v>
      </c>
      <c r="W17" s="31">
        <f t="shared" si="3"/>
        <v>0.28895935124402472</v>
      </c>
      <c r="X17" s="22">
        <f>COUNT(M17:T17)</f>
        <v>3</v>
      </c>
      <c r="Y17" s="32">
        <f>_xlfn.STDEV.P(M17:T17)/SQRT(X17)</f>
        <v>6.7152998197542349E-2</v>
      </c>
      <c r="Z17" s="31"/>
      <c r="AA17" s="31"/>
      <c r="AB17" s="31"/>
    </row>
    <row r="18" spans="1:28" s="26" customFormat="1" x14ac:dyDescent="0.3">
      <c r="A18" s="36" t="s">
        <v>11</v>
      </c>
      <c r="B18" s="36" t="s">
        <v>78</v>
      </c>
      <c r="C18" s="36" t="s">
        <v>46</v>
      </c>
      <c r="D18" s="28">
        <v>4</v>
      </c>
      <c r="E18" s="29">
        <v>7678126.3705000002</v>
      </c>
      <c r="F18" s="29">
        <v>7397518.1805000007</v>
      </c>
      <c r="G18" s="29">
        <v>7134371.8605000004</v>
      </c>
      <c r="H18" s="23"/>
      <c r="I18" s="23"/>
      <c r="J18" s="23"/>
      <c r="K18" s="23"/>
      <c r="L18" s="24"/>
      <c r="M18" s="23">
        <f t="shared" si="4"/>
        <v>0.80340374630612299</v>
      </c>
      <c r="N18" s="23">
        <f t="shared" si="4"/>
        <v>0.8788998650405544</v>
      </c>
      <c r="O18" s="23">
        <f t="shared" si="4"/>
        <v>0.74072458040090083</v>
      </c>
      <c r="P18" s="23"/>
      <c r="Q18" s="23"/>
      <c r="R18" s="23"/>
      <c r="S18" s="23"/>
      <c r="T18" s="24"/>
      <c r="U18" s="31">
        <f t="shared" si="5"/>
        <v>0.80767606391585944</v>
      </c>
      <c r="V18" s="31">
        <f t="shared" si="2"/>
        <v>6.9186644987534768E-2</v>
      </c>
      <c r="W18" s="31">
        <f t="shared" si="3"/>
        <v>0.14034190276127514</v>
      </c>
      <c r="X18" s="29">
        <f>COUNT(M18:T18)</f>
        <v>3</v>
      </c>
      <c r="Y18" s="33">
        <f>_xlfn.STDEV.P(M18:T18)/SQRT(X18)</f>
        <v>3.2614897225488063E-2</v>
      </c>
      <c r="Z18" s="30">
        <f>AVERAGE(U16:U18)</f>
        <v>1.3992970607834121</v>
      </c>
      <c r="AA18" s="30">
        <f>4.303*AB18</f>
        <v>0.21465062700264992</v>
      </c>
      <c r="AB18" s="30">
        <f>AVERAGE(Y16:Y18)</f>
        <v>4.9883947711515206E-2</v>
      </c>
    </row>
    <row r="19" spans="1:28" s="27" customFormat="1" x14ac:dyDescent="0.3">
      <c r="A19" s="35" t="s">
        <v>11</v>
      </c>
      <c r="B19" s="35" t="s">
        <v>75</v>
      </c>
      <c r="C19" s="35" t="s">
        <v>43</v>
      </c>
      <c r="D19" s="3">
        <v>0</v>
      </c>
      <c r="E19" s="22">
        <v>113127.00700000001</v>
      </c>
      <c r="F19" s="22">
        <v>114101.232</v>
      </c>
      <c r="G19" s="22">
        <v>115854.837</v>
      </c>
      <c r="H19" s="25"/>
      <c r="I19" s="25"/>
      <c r="J19" s="25"/>
      <c r="K19" s="25"/>
      <c r="L19" s="21"/>
      <c r="M19" s="25"/>
      <c r="N19" s="25"/>
      <c r="O19" s="25"/>
      <c r="P19" s="25"/>
      <c r="Q19" s="25"/>
      <c r="R19" s="25"/>
      <c r="S19" s="25"/>
      <c r="T19" s="21"/>
      <c r="U19" s="31"/>
      <c r="V19" s="31"/>
      <c r="W19" s="31"/>
      <c r="X19" s="22"/>
      <c r="Y19" s="32"/>
      <c r="Z19" s="31"/>
      <c r="AA19" s="31"/>
      <c r="AB19" s="31"/>
    </row>
    <row r="20" spans="1:28" s="27" customFormat="1" x14ac:dyDescent="0.3">
      <c r="A20" s="35" t="s">
        <v>11</v>
      </c>
      <c r="B20" s="35" t="s">
        <v>75</v>
      </c>
      <c r="C20" s="35" t="s">
        <v>43</v>
      </c>
      <c r="D20" s="3">
        <v>1</v>
      </c>
      <c r="E20" s="22">
        <v>157356.82200000001</v>
      </c>
      <c r="F20" s="22">
        <v>145471.277</v>
      </c>
      <c r="G20" s="22">
        <v>146250.65700000001</v>
      </c>
      <c r="H20" s="25"/>
      <c r="I20" s="25"/>
      <c r="J20" s="25"/>
      <c r="K20" s="25"/>
      <c r="L20" s="21"/>
      <c r="M20" s="25">
        <f t="shared" si="4"/>
        <v>0.33000483484815213</v>
      </c>
      <c r="N20" s="25">
        <f t="shared" si="4"/>
        <v>0.24289260383338096</v>
      </c>
      <c r="O20" s="25">
        <f t="shared" si="4"/>
        <v>0.23298397613692323</v>
      </c>
      <c r="P20" s="25"/>
      <c r="Q20" s="25"/>
      <c r="R20" s="25"/>
      <c r="S20" s="25"/>
      <c r="T20" s="21"/>
      <c r="U20" s="31"/>
      <c r="V20" s="31"/>
      <c r="W20" s="31"/>
      <c r="X20" s="22"/>
      <c r="Y20" s="32"/>
      <c r="Z20" s="31"/>
      <c r="AA20" s="31"/>
      <c r="AB20" s="31"/>
    </row>
    <row r="21" spans="1:28" s="27" customFormat="1" x14ac:dyDescent="0.3">
      <c r="A21" s="35" t="s">
        <v>11</v>
      </c>
      <c r="B21" s="35" t="s">
        <v>75</v>
      </c>
      <c r="C21" s="35" t="s">
        <v>43</v>
      </c>
      <c r="D21" s="3">
        <v>2</v>
      </c>
      <c r="E21" s="22">
        <v>1455998.7470000002</v>
      </c>
      <c r="F21" s="22">
        <v>1581673.7720000001</v>
      </c>
      <c r="G21" s="22">
        <v>1827763.0070000002</v>
      </c>
      <c r="H21" s="25"/>
      <c r="I21" s="25"/>
      <c r="J21" s="25"/>
      <c r="K21" s="25"/>
      <c r="L21" s="21"/>
      <c r="M21" s="25">
        <f t="shared" si="4"/>
        <v>2.2249313900320082</v>
      </c>
      <c r="N21" s="25">
        <f t="shared" si="4"/>
        <v>2.3862602564843893</v>
      </c>
      <c r="O21" s="25">
        <f t="shared" si="4"/>
        <v>2.5255261191384815</v>
      </c>
      <c r="P21" s="25"/>
      <c r="Q21" s="25"/>
      <c r="R21" s="25"/>
      <c r="S21" s="25"/>
      <c r="T21" s="21"/>
      <c r="U21" s="31">
        <f t="shared" si="5"/>
        <v>2.3789059218849595</v>
      </c>
      <c r="V21" s="31">
        <f t="shared" si="2"/>
        <v>0.15043225209275696</v>
      </c>
      <c r="W21" s="31">
        <f t="shared" si="3"/>
        <v>0.30514485128112556</v>
      </c>
      <c r="X21" s="22">
        <f>COUNT(M21:T21)</f>
        <v>3</v>
      </c>
      <c r="Y21" s="32">
        <f>_xlfn.STDEV.P(M21:T21)/SQRT(X21)</f>
        <v>7.0914443709301778E-2</v>
      </c>
      <c r="Z21" s="31"/>
      <c r="AA21" s="31"/>
      <c r="AB21" s="31"/>
    </row>
    <row r="22" spans="1:28" s="26" customFormat="1" x14ac:dyDescent="0.3">
      <c r="A22" s="36" t="s">
        <v>11</v>
      </c>
      <c r="B22" s="36" t="s">
        <v>75</v>
      </c>
      <c r="C22" s="36" t="s">
        <v>43</v>
      </c>
      <c r="D22" s="28">
        <v>4</v>
      </c>
      <c r="E22" s="29">
        <v>442025.36699999997</v>
      </c>
      <c r="F22" s="29">
        <v>546657.13199999998</v>
      </c>
      <c r="G22" s="29">
        <v>456443.897</v>
      </c>
      <c r="H22" s="23"/>
      <c r="I22" s="23"/>
      <c r="J22" s="23"/>
      <c r="K22" s="23"/>
      <c r="L22" s="24"/>
      <c r="M22" s="23">
        <f t="shared" si="4"/>
        <v>-0.59604004817287404</v>
      </c>
      <c r="N22" s="23">
        <f t="shared" si="4"/>
        <v>-0.53120856206945177</v>
      </c>
      <c r="O22" s="23">
        <f t="shared" si="4"/>
        <v>-0.69369115160181316</v>
      </c>
      <c r="P22" s="23"/>
      <c r="Q22" s="23"/>
      <c r="R22" s="23"/>
      <c r="S22" s="23"/>
      <c r="T22" s="24"/>
      <c r="U22" s="31">
        <f t="shared" si="5"/>
        <v>-0.60697992061471295</v>
      </c>
      <c r="V22" s="31">
        <f t="shared" si="2"/>
        <v>8.1791861343707695E-2</v>
      </c>
      <c r="W22" s="31">
        <f t="shared" si="3"/>
        <v>0.16591099992535283</v>
      </c>
      <c r="X22" s="29">
        <f>COUNT(M22:T22)</f>
        <v>3</v>
      </c>
      <c r="Y22" s="33">
        <f>_xlfn.STDEV.P(M22:T22)/SQRT(X22)</f>
        <v>3.8557053201336934E-2</v>
      </c>
      <c r="Z22" s="30">
        <f>AVERAGE(U20:U22)</f>
        <v>0.88596300063512334</v>
      </c>
      <c r="AA22" s="30">
        <f>4.303*AB22</f>
        <v>0.23552792560323918</v>
      </c>
      <c r="AB22" s="30">
        <f>AVERAGE(Y20:Y22)</f>
        <v>5.4735748455319352E-2</v>
      </c>
    </row>
    <row r="23" spans="1:28" s="27" customFormat="1" x14ac:dyDescent="0.3">
      <c r="A23" s="35" t="s">
        <v>11</v>
      </c>
      <c r="B23" s="35" t="s">
        <v>74</v>
      </c>
      <c r="C23" s="35" t="s">
        <v>41</v>
      </c>
      <c r="D23" s="3">
        <v>0</v>
      </c>
      <c r="E23" s="22">
        <v>133975.42200000002</v>
      </c>
      <c r="F23" s="22">
        <v>94421.887000000002</v>
      </c>
      <c r="G23" s="22">
        <v>103384.75700000001</v>
      </c>
      <c r="H23" s="25"/>
      <c r="I23" s="25"/>
      <c r="J23" s="25"/>
      <c r="K23" s="25"/>
      <c r="L23" s="21"/>
      <c r="M23" s="25"/>
      <c r="N23" s="25"/>
      <c r="O23" s="25"/>
      <c r="P23" s="25"/>
      <c r="Q23" s="25"/>
      <c r="R23" s="25"/>
      <c r="S23" s="25"/>
      <c r="T23" s="21"/>
      <c r="U23" s="31"/>
      <c r="V23" s="31"/>
      <c r="W23" s="31"/>
      <c r="X23" s="22"/>
      <c r="Y23" s="32"/>
      <c r="Z23" s="31"/>
      <c r="AA23" s="31"/>
      <c r="AB23" s="31"/>
    </row>
    <row r="24" spans="1:28" s="27" customFormat="1" x14ac:dyDescent="0.3">
      <c r="A24" s="35" t="s">
        <v>11</v>
      </c>
      <c r="B24" s="35" t="s">
        <v>74</v>
      </c>
      <c r="C24" s="35" t="s">
        <v>41</v>
      </c>
      <c r="D24" s="3">
        <v>1</v>
      </c>
      <c r="E24" s="22">
        <v>323169.91700000002</v>
      </c>
      <c r="F24" s="22">
        <v>337393.60200000001</v>
      </c>
      <c r="G24" s="22">
        <v>341485.34699999995</v>
      </c>
      <c r="H24" s="25"/>
      <c r="I24" s="25"/>
      <c r="J24" s="25"/>
      <c r="K24" s="25"/>
      <c r="L24" s="21"/>
      <c r="M24" s="25">
        <f t="shared" ref="M24:O39" si="6">(LN(E24)-LN(E23))/($D24-$D23)</f>
        <v>0.88052187850840902</v>
      </c>
      <c r="N24" s="25">
        <f t="shared" si="6"/>
        <v>1.2734773071853986</v>
      </c>
      <c r="O24" s="25">
        <f t="shared" si="6"/>
        <v>1.1948472369181093</v>
      </c>
      <c r="P24" s="25"/>
      <c r="Q24" s="25"/>
      <c r="R24" s="25"/>
      <c r="S24" s="25"/>
      <c r="T24" s="21"/>
      <c r="U24" s="31"/>
      <c r="V24" s="31"/>
      <c r="W24" s="31"/>
      <c r="X24" s="22"/>
      <c r="Y24" s="32"/>
      <c r="Z24" s="31"/>
      <c r="AA24" s="31"/>
      <c r="AB24" s="31"/>
    </row>
    <row r="25" spans="1:28" s="27" customFormat="1" x14ac:dyDescent="0.3">
      <c r="A25" s="35" t="s">
        <v>11</v>
      </c>
      <c r="B25" s="35" t="s">
        <v>74</v>
      </c>
      <c r="C25" s="35" t="s">
        <v>41</v>
      </c>
      <c r="D25" s="3">
        <v>2</v>
      </c>
      <c r="E25" s="22">
        <v>296281.30699999997</v>
      </c>
      <c r="F25" s="22">
        <v>300762.74199999997</v>
      </c>
      <c r="G25" s="22">
        <v>255558.70199999999</v>
      </c>
      <c r="H25" s="25"/>
      <c r="I25" s="25"/>
      <c r="J25" s="25"/>
      <c r="K25" s="25"/>
      <c r="L25" s="21"/>
      <c r="M25" s="25">
        <f t="shared" si="6"/>
        <v>-8.6868879222766537E-2</v>
      </c>
      <c r="N25" s="25">
        <f t="shared" si="6"/>
        <v>-0.11492848590436111</v>
      </c>
      <c r="O25" s="25">
        <f t="shared" si="6"/>
        <v>-0.28985263365125569</v>
      </c>
      <c r="P25" s="25"/>
      <c r="Q25" s="25"/>
      <c r="R25" s="25"/>
      <c r="S25" s="25"/>
      <c r="T25" s="21"/>
      <c r="U25" s="31">
        <f t="shared" si="5"/>
        <v>-0.16388333292612778</v>
      </c>
      <c r="V25" s="31">
        <f t="shared" si="2"/>
        <v>0.10999106293542547</v>
      </c>
      <c r="W25" s="31">
        <f t="shared" si="3"/>
        <v>0.22311177340473606</v>
      </c>
      <c r="X25" s="22">
        <f>COUNT(M25:T25)</f>
        <v>3</v>
      </c>
      <c r="Y25" s="32">
        <f>_xlfn.STDEV.P(M25:T25)/SQRT(X25)</f>
        <v>5.1850284314370457E-2</v>
      </c>
      <c r="Z25" s="31"/>
      <c r="AA25" s="31"/>
      <c r="AB25" s="31"/>
    </row>
    <row r="26" spans="1:28" s="26" customFormat="1" x14ac:dyDescent="0.3">
      <c r="A26" s="36" t="s">
        <v>11</v>
      </c>
      <c r="B26" s="36" t="s">
        <v>74</v>
      </c>
      <c r="C26" s="36" t="s">
        <v>41</v>
      </c>
      <c r="D26" s="28">
        <v>4</v>
      </c>
      <c r="E26" s="29">
        <v>2587463.662</v>
      </c>
      <c r="F26" s="29">
        <v>2686444.9220000003</v>
      </c>
      <c r="G26" s="29">
        <v>2771007.6520000002</v>
      </c>
      <c r="H26" s="23"/>
      <c r="I26" s="23"/>
      <c r="J26" s="23"/>
      <c r="K26" s="23"/>
      <c r="L26" s="24"/>
      <c r="M26" s="23">
        <f t="shared" si="6"/>
        <v>1.0835620146502647</v>
      </c>
      <c r="N26" s="23">
        <f t="shared" si="6"/>
        <v>1.094826143409251</v>
      </c>
      <c r="O26" s="23">
        <f t="shared" si="6"/>
        <v>1.1917570848189909</v>
      </c>
      <c r="P26" s="23"/>
      <c r="Q26" s="23"/>
      <c r="R26" s="23"/>
      <c r="S26" s="23"/>
      <c r="T26" s="24"/>
      <c r="U26" s="31">
        <f t="shared" si="5"/>
        <v>1.1233817476261689</v>
      </c>
      <c r="V26" s="31">
        <f t="shared" si="2"/>
        <v>5.9482015780812601E-2</v>
      </c>
      <c r="W26" s="31">
        <f t="shared" si="3"/>
        <v>0.12065651219624028</v>
      </c>
      <c r="X26" s="29">
        <f>COUNT(M26:T26)</f>
        <v>3</v>
      </c>
      <c r="Y26" s="33">
        <f>_xlfn.STDEV.P(M26:T26)/SQRT(X26)</f>
        <v>2.8040091144838551E-2</v>
      </c>
      <c r="Z26" s="30">
        <f>AVERAGE(U24:U26)</f>
        <v>0.47974920735002058</v>
      </c>
      <c r="AA26" s="30">
        <f>4.303*AB26</f>
        <v>0.17188414280048817</v>
      </c>
      <c r="AB26" s="30">
        <f>AVERAGE(Y24:Y26)</f>
        <v>3.9945187729604502E-2</v>
      </c>
    </row>
    <row r="27" spans="1:28" s="27" customFormat="1" x14ac:dyDescent="0.3">
      <c r="A27" s="35" t="s">
        <v>11</v>
      </c>
      <c r="B27" s="35" t="s">
        <v>76</v>
      </c>
      <c r="C27" s="35" t="s">
        <v>44</v>
      </c>
      <c r="D27" s="3">
        <v>0</v>
      </c>
      <c r="E27" s="22">
        <v>132416.66200000001</v>
      </c>
      <c r="F27" s="22">
        <v>103189.91200000001</v>
      </c>
      <c r="G27" s="22">
        <v>126571.31200000002</v>
      </c>
      <c r="H27" s="25"/>
      <c r="I27" s="25"/>
      <c r="J27" s="25"/>
      <c r="K27" s="25"/>
      <c r="L27" s="21"/>
      <c r="M27" s="25"/>
      <c r="N27" s="25"/>
      <c r="O27" s="25"/>
      <c r="P27" s="25"/>
      <c r="Q27" s="25"/>
      <c r="R27" s="25"/>
      <c r="S27" s="25"/>
      <c r="T27" s="21"/>
      <c r="U27" s="31"/>
      <c r="V27" s="31"/>
      <c r="W27" s="31"/>
      <c r="X27" s="22"/>
      <c r="Y27" s="32"/>
      <c r="Z27" s="22"/>
    </row>
    <row r="28" spans="1:28" s="27" customFormat="1" x14ac:dyDescent="0.3">
      <c r="A28" s="35" t="s">
        <v>11</v>
      </c>
      <c r="B28" s="35" t="s">
        <v>76</v>
      </c>
      <c r="C28" s="35" t="s">
        <v>44</v>
      </c>
      <c r="D28" s="3">
        <v>1</v>
      </c>
      <c r="E28" s="22">
        <v>153265.07699999999</v>
      </c>
      <c r="F28" s="22">
        <v>148588.79700000002</v>
      </c>
      <c r="G28" s="22">
        <v>169437.212</v>
      </c>
      <c r="H28" s="25"/>
      <c r="I28" s="25"/>
      <c r="J28" s="25"/>
      <c r="K28" s="25"/>
      <c r="L28" s="21"/>
      <c r="M28" s="25">
        <f t="shared" ref="M28:O28" si="7">(LN(E28)-LN(E27))/($D28-$D27)</f>
        <v>0.14621547019993208</v>
      </c>
      <c r="N28" s="25">
        <f t="shared" si="7"/>
        <v>0.36461164280066427</v>
      </c>
      <c r="O28" s="25">
        <f t="shared" si="7"/>
        <v>0.29167654695953082</v>
      </c>
      <c r="P28" s="25"/>
      <c r="Q28" s="25"/>
      <c r="R28" s="25"/>
      <c r="S28" s="25"/>
      <c r="T28" s="21"/>
      <c r="U28" s="31"/>
      <c r="V28" s="31"/>
      <c r="W28" s="31"/>
      <c r="X28" s="22"/>
      <c r="Y28" s="32"/>
      <c r="Z28" s="22"/>
    </row>
    <row r="29" spans="1:28" s="27" customFormat="1" x14ac:dyDescent="0.3">
      <c r="A29" s="35" t="s">
        <v>11</v>
      </c>
      <c r="B29" s="35" t="s">
        <v>76</v>
      </c>
      <c r="C29" s="35" t="s">
        <v>44</v>
      </c>
      <c r="D29" s="3">
        <v>2</v>
      </c>
      <c r="E29" s="22">
        <v>260040.13699999999</v>
      </c>
      <c r="F29" s="22">
        <v>276796.80700000003</v>
      </c>
      <c r="G29" s="22">
        <v>268808.16199999995</v>
      </c>
      <c r="H29" s="25"/>
      <c r="I29" s="25"/>
      <c r="J29" s="25"/>
      <c r="K29" s="25"/>
      <c r="L29" s="21"/>
      <c r="M29" s="25">
        <f t="shared" si="6"/>
        <v>0.52866704047179702</v>
      </c>
      <c r="N29" s="25">
        <f t="shared" si="6"/>
        <v>0.62210094914024694</v>
      </c>
      <c r="O29" s="25">
        <f t="shared" si="6"/>
        <v>0.46151554525568628</v>
      </c>
      <c r="P29" s="25"/>
      <c r="Q29" s="25"/>
      <c r="R29" s="25"/>
      <c r="S29" s="25"/>
      <c r="T29" s="21"/>
      <c r="U29" s="31">
        <f t="shared" si="5"/>
        <v>0.53742784495591012</v>
      </c>
      <c r="V29" s="31">
        <f t="shared" si="2"/>
        <v>8.0650367368031953E-2</v>
      </c>
      <c r="W29" s="31">
        <f t="shared" si="3"/>
        <v>0.16359553230055784</v>
      </c>
      <c r="X29" s="22">
        <f>COUNT(M29:T29)</f>
        <v>3</v>
      </c>
      <c r="Y29" s="32">
        <f>_xlfn.STDEV.P(M29:T29)/SQRT(X29)</f>
        <v>3.8018947780747818E-2</v>
      </c>
      <c r="Z29" s="22"/>
    </row>
    <row r="30" spans="1:28" s="26" customFormat="1" x14ac:dyDescent="0.3">
      <c r="A30" s="36" t="s">
        <v>11</v>
      </c>
      <c r="B30" s="36" t="s">
        <v>76</v>
      </c>
      <c r="C30" s="36" t="s">
        <v>44</v>
      </c>
      <c r="D30" s="28">
        <v>4</v>
      </c>
      <c r="E30" s="29">
        <v>517625.22700000001</v>
      </c>
      <c r="F30" s="29">
        <v>548215.89199999999</v>
      </c>
      <c r="G30" s="29">
        <v>540422.09199999995</v>
      </c>
      <c r="H30" s="23"/>
      <c r="I30" s="23"/>
      <c r="J30" s="23"/>
      <c r="K30" s="23"/>
      <c r="L30" s="24"/>
      <c r="M30" s="23">
        <f t="shared" si="6"/>
        <v>0.34420774411444821</v>
      </c>
      <c r="N30" s="23">
        <f t="shared" si="6"/>
        <v>0.34169274229803115</v>
      </c>
      <c r="O30" s="23">
        <f t="shared" si="6"/>
        <v>0.34917625665406415</v>
      </c>
      <c r="P30" s="23"/>
      <c r="Q30" s="23"/>
      <c r="R30" s="23"/>
      <c r="S30" s="23"/>
      <c r="T30" s="24"/>
      <c r="U30" s="31">
        <f t="shared" si="5"/>
        <v>0.34502558102218117</v>
      </c>
      <c r="V30" s="31">
        <f t="shared" si="2"/>
        <v>3.8082003210145971E-3</v>
      </c>
      <c r="W30" s="31">
        <f t="shared" si="3"/>
        <v>7.7247578523800117E-3</v>
      </c>
      <c r="X30" s="29">
        <f>COUNT(M30:T30)</f>
        <v>3</v>
      </c>
      <c r="Y30" s="33">
        <f>_xlfn.STDEV.P(M30:T30)/SQRT(X30)</f>
        <v>1.7952028474041393E-3</v>
      </c>
      <c r="Z30" s="30">
        <f>AVERAGE(U28:U30)</f>
        <v>0.44122671298904564</v>
      </c>
      <c r="AA30" s="30">
        <f>4.303*AB30</f>
        <v>8.5660145076468935E-2</v>
      </c>
      <c r="AB30" s="30">
        <f>AVERAGE(Y28:Y30)</f>
        <v>1.990707531407598E-2</v>
      </c>
    </row>
    <row r="31" spans="1:28" s="27" customFormat="1" x14ac:dyDescent="0.3">
      <c r="A31" s="35" t="s">
        <v>11</v>
      </c>
      <c r="B31" s="35" t="s">
        <v>103</v>
      </c>
      <c r="C31" s="35" t="s">
        <v>42</v>
      </c>
      <c r="D31" s="3">
        <v>0</v>
      </c>
      <c r="E31" s="22">
        <v>119946.58200000002</v>
      </c>
      <c r="F31" s="22">
        <v>113516.697</v>
      </c>
      <c r="G31" s="22">
        <v>120141.427</v>
      </c>
      <c r="H31" s="25"/>
      <c r="I31" s="25"/>
      <c r="J31" s="25"/>
      <c r="K31" s="25"/>
      <c r="L31" s="21"/>
      <c r="M31" s="25"/>
      <c r="N31" s="25"/>
      <c r="O31" s="25"/>
      <c r="P31" s="25"/>
      <c r="Q31" s="25"/>
      <c r="R31" s="25"/>
      <c r="S31" s="25"/>
      <c r="T31" s="21"/>
      <c r="U31" s="31"/>
      <c r="V31" s="31"/>
      <c r="W31" s="31"/>
      <c r="X31" s="22"/>
      <c r="Y31" s="32"/>
      <c r="Z31" s="22"/>
      <c r="AB31" s="25"/>
    </row>
    <row r="32" spans="1:28" s="27" customFormat="1" x14ac:dyDescent="0.3">
      <c r="A32" s="35" t="s">
        <v>11</v>
      </c>
      <c r="B32" s="35" t="s">
        <v>103</v>
      </c>
      <c r="C32" s="35" t="s">
        <v>42</v>
      </c>
      <c r="D32" s="3">
        <v>1</v>
      </c>
      <c r="E32" s="22">
        <v>383571.86699999997</v>
      </c>
      <c r="F32" s="22">
        <v>370517.25199999998</v>
      </c>
      <c r="G32" s="22">
        <v>381038.88199999998</v>
      </c>
      <c r="H32" s="25"/>
      <c r="I32" s="25"/>
      <c r="J32" s="25"/>
      <c r="K32" s="25"/>
      <c r="L32" s="21"/>
      <c r="M32" s="25">
        <f t="shared" si="6"/>
        <v>1.1624805072303861</v>
      </c>
      <c r="N32" s="25">
        <f t="shared" si="6"/>
        <v>1.1829500715206507</v>
      </c>
      <c r="O32" s="25">
        <f t="shared" si="6"/>
        <v>1.1542318152524409</v>
      </c>
      <c r="P32" s="25"/>
      <c r="Q32" s="25"/>
      <c r="R32" s="25"/>
      <c r="S32" s="25"/>
      <c r="T32" s="21"/>
      <c r="U32" s="31"/>
      <c r="V32" s="31"/>
      <c r="W32" s="31"/>
      <c r="X32" s="22"/>
      <c r="Y32" s="32"/>
      <c r="Z32" s="22"/>
      <c r="AB32" s="25"/>
    </row>
    <row r="33" spans="1:28" s="27" customFormat="1" x14ac:dyDescent="0.3">
      <c r="A33" s="35" t="s">
        <v>11</v>
      </c>
      <c r="B33" s="35" t="s">
        <v>103</v>
      </c>
      <c r="C33" s="35" t="s">
        <v>42</v>
      </c>
      <c r="D33" s="3">
        <v>2</v>
      </c>
      <c r="E33" s="22">
        <v>2127434.6170000001</v>
      </c>
      <c r="F33" s="22">
        <v>2411128.9369999999</v>
      </c>
      <c r="G33" s="22">
        <v>2331632.1770000001</v>
      </c>
      <c r="H33" s="25"/>
      <c r="I33" s="25"/>
      <c r="J33" s="25"/>
      <c r="K33" s="25"/>
      <c r="L33" s="21"/>
      <c r="M33" s="25">
        <f t="shared" si="6"/>
        <v>1.7131451267566007</v>
      </c>
      <c r="N33" s="25">
        <f t="shared" si="6"/>
        <v>1.8729503476361771</v>
      </c>
      <c r="O33" s="25">
        <f t="shared" si="6"/>
        <v>1.8114223840576109</v>
      </c>
      <c r="P33" s="25"/>
      <c r="Q33" s="25"/>
      <c r="R33" s="25"/>
      <c r="S33" s="25"/>
      <c r="T33" s="21"/>
      <c r="U33" s="31">
        <f t="shared" si="5"/>
        <v>1.799172619483463</v>
      </c>
      <c r="V33" s="31">
        <f t="shared" si="2"/>
        <v>8.0603782195279694E-2</v>
      </c>
      <c r="W33" s="31">
        <f>4.303*Y33</f>
        <v>0.16350103643671435</v>
      </c>
      <c r="X33" s="22">
        <f>COUNT(M33:T33)</f>
        <v>3</v>
      </c>
      <c r="Y33" s="32">
        <f>_xlfn.STDEV.P(M33:T33)/SQRT(X33)</f>
        <v>3.7996987319710518E-2</v>
      </c>
      <c r="Z33" s="22"/>
      <c r="AB33" s="25"/>
    </row>
    <row r="34" spans="1:28" s="26" customFormat="1" x14ac:dyDescent="0.3">
      <c r="A34" s="36" t="s">
        <v>11</v>
      </c>
      <c r="B34" s="36" t="s">
        <v>103</v>
      </c>
      <c r="C34" s="36" t="s">
        <v>42</v>
      </c>
      <c r="D34" s="28">
        <v>4</v>
      </c>
      <c r="E34" s="29">
        <v>9649620.686999999</v>
      </c>
      <c r="F34" s="29">
        <v>10031322.041999999</v>
      </c>
      <c r="G34" s="29">
        <v>9005463.1169999987</v>
      </c>
      <c r="H34" s="23"/>
      <c r="I34" s="23"/>
      <c r="J34" s="23"/>
      <c r="K34" s="23"/>
      <c r="L34" s="24"/>
      <c r="M34" s="23">
        <f t="shared" si="6"/>
        <v>0.75600087942674943</v>
      </c>
      <c r="N34" s="23">
        <f t="shared" si="6"/>
        <v>0.71280866282641853</v>
      </c>
      <c r="O34" s="23">
        <f t="shared" si="6"/>
        <v>0.67563143934486813</v>
      </c>
      <c r="P34" s="23"/>
      <c r="Q34" s="23"/>
      <c r="R34" s="23"/>
      <c r="S34" s="23"/>
      <c r="T34" s="24"/>
      <c r="U34" s="31">
        <f t="shared" si="5"/>
        <v>0.7148136605326787</v>
      </c>
      <c r="V34" s="31">
        <f t="shared" si="2"/>
        <v>4.0222216953076546E-2</v>
      </c>
      <c r="W34" s="31">
        <f>4.303*Y34</f>
        <v>8.158890290877098E-2</v>
      </c>
      <c r="X34" s="29">
        <f>COUNT(M34:T34)</f>
        <v>3</v>
      </c>
      <c r="Y34" s="33">
        <f>_xlfn.STDEV.P(M34:T34)/SQRT(X34)</f>
        <v>1.8960934907917958E-2</v>
      </c>
      <c r="Z34" s="30">
        <f>AVERAGE(U31:U34)</f>
        <v>1.2569931400080709</v>
      </c>
      <c r="AA34" s="30">
        <f>4.303*AB34</f>
        <v>0.12254496967274267</v>
      </c>
      <c r="AB34" s="30">
        <f>AVERAGE(Y31:Y34)</f>
        <v>2.847896111381424E-2</v>
      </c>
    </row>
    <row r="35" spans="1:28" s="27" customFormat="1" x14ac:dyDescent="0.3">
      <c r="A35" s="35" t="s">
        <v>20</v>
      </c>
      <c r="B35" s="35" t="s">
        <v>79</v>
      </c>
      <c r="C35" s="35" t="s">
        <v>153</v>
      </c>
      <c r="D35" s="3">
        <v>0</v>
      </c>
      <c r="E35" s="22">
        <v>88493.549999999988</v>
      </c>
      <c r="F35" s="22">
        <v>82144.675000000003</v>
      </c>
      <c r="G35" s="22">
        <v>96991.275000000009</v>
      </c>
      <c r="L35" s="19"/>
      <c r="M35" s="25"/>
      <c r="N35" s="25"/>
      <c r="O35" s="25"/>
      <c r="P35" s="25"/>
      <c r="Q35" s="25"/>
      <c r="R35" s="25"/>
      <c r="S35" s="25"/>
      <c r="T35" s="21"/>
      <c r="U35" s="31"/>
      <c r="V35" s="31"/>
      <c r="W35" s="31"/>
      <c r="X35" s="22"/>
      <c r="Y35" s="32"/>
      <c r="Z35" s="22"/>
      <c r="AB35" s="25"/>
    </row>
    <row r="36" spans="1:28" s="27" customFormat="1" x14ac:dyDescent="0.3">
      <c r="A36" s="35" t="s">
        <v>20</v>
      </c>
      <c r="B36" s="35" t="s">
        <v>79</v>
      </c>
      <c r="C36" s="35" t="s">
        <v>153</v>
      </c>
      <c r="D36" s="3">
        <v>1</v>
      </c>
      <c r="E36" s="22">
        <v>54307.3</v>
      </c>
      <c r="F36" s="22">
        <v>9279.125</v>
      </c>
      <c r="G36" s="22">
        <v>8204.7000000000007</v>
      </c>
      <c r="L36" s="19"/>
      <c r="M36" s="25">
        <f t="shared" si="6"/>
        <v>-0.48827101179239563</v>
      </c>
      <c r="N36" s="25">
        <f t="shared" si="6"/>
        <v>-2.1807147683724075</v>
      </c>
      <c r="O36" s="25">
        <f t="shared" si="6"/>
        <v>-2.4699138652018586</v>
      </c>
      <c r="P36" s="25"/>
      <c r="Q36" s="25"/>
      <c r="R36" s="25"/>
      <c r="S36" s="25"/>
      <c r="T36" s="21"/>
      <c r="U36" s="31"/>
      <c r="V36" s="31"/>
      <c r="W36" s="31"/>
      <c r="X36" s="22"/>
      <c r="Y36" s="32"/>
      <c r="Z36" s="22"/>
    </row>
    <row r="37" spans="1:28" s="27" customFormat="1" ht="14.4" x14ac:dyDescent="0.3">
      <c r="A37" s="35" t="s">
        <v>20</v>
      </c>
      <c r="B37" s="35" t="s">
        <v>79</v>
      </c>
      <c r="C37" s="35" t="s">
        <v>154</v>
      </c>
      <c r="D37" s="3">
        <v>2</v>
      </c>
      <c r="E37" s="22">
        <v>13772.174999999999</v>
      </c>
      <c r="F37" s="22">
        <v>2051.1750000000002</v>
      </c>
      <c r="G37" s="22">
        <v>1855.825</v>
      </c>
      <c r="L37" s="19"/>
      <c r="M37" s="25">
        <f t="shared" si="6"/>
        <v>-1.3720084038724139</v>
      </c>
      <c r="N37" s="25">
        <f t="shared" si="6"/>
        <v>-1.5093544538771173</v>
      </c>
      <c r="O37" s="25">
        <f t="shared" si="6"/>
        <v>-1.4863778196768731</v>
      </c>
      <c r="P37" s="25"/>
      <c r="Q37" s="25"/>
      <c r="R37" s="25"/>
      <c r="S37" s="25"/>
      <c r="T37" s="21"/>
      <c r="U37" s="31">
        <f t="shared" si="5"/>
        <v>-1.4559135591421348</v>
      </c>
      <c r="V37" s="31">
        <f t="shared" si="2"/>
        <v>7.3566553136734214E-2</v>
      </c>
      <c r="W37" s="31">
        <f t="shared" si="3"/>
        <v>0.1492263434461647</v>
      </c>
      <c r="X37" s="22">
        <f>COUNT(M37:T37)</f>
        <v>3</v>
      </c>
      <c r="Y37" s="32">
        <f>_xlfn.STDEV.P(M37:T37)/SQRT(X37)</f>
        <v>3.4679605727670162E-2</v>
      </c>
      <c r="Z37" s="22"/>
    </row>
    <row r="38" spans="1:28" s="27" customFormat="1" ht="14.4" x14ac:dyDescent="0.3">
      <c r="A38" s="35" t="s">
        <v>20</v>
      </c>
      <c r="B38" s="35" t="s">
        <v>79</v>
      </c>
      <c r="C38" s="35" t="s">
        <v>154</v>
      </c>
      <c r="D38" s="3">
        <v>3</v>
      </c>
      <c r="E38" s="22">
        <v>23539.675000000003</v>
      </c>
      <c r="F38" s="22">
        <v>1953.5</v>
      </c>
      <c r="G38" s="22">
        <v>3711.65</v>
      </c>
      <c r="L38" s="19"/>
      <c r="M38" s="25">
        <f t="shared" si="6"/>
        <v>0.53603704311248634</v>
      </c>
      <c r="N38" s="25">
        <f t="shared" si="6"/>
        <v>-4.879016416943216E-2</v>
      </c>
      <c r="O38" s="25">
        <f t="shared" si="6"/>
        <v>0.6931471805599454</v>
      </c>
      <c r="P38" s="25"/>
      <c r="Q38" s="25"/>
      <c r="R38" s="25"/>
      <c r="S38" s="25"/>
      <c r="T38" s="21"/>
      <c r="U38" s="31">
        <f t="shared" si="5"/>
        <v>0.39346468650099986</v>
      </c>
      <c r="V38" s="31">
        <f t="shared" si="2"/>
        <v>0.39097687083551935</v>
      </c>
      <c r="W38" s="31">
        <f t="shared" si="3"/>
        <v>0.79307846187066877</v>
      </c>
      <c r="X38" s="22">
        <f>COUNT(M38:T38)</f>
        <v>3</v>
      </c>
      <c r="Y38" s="32">
        <f>_xlfn.STDEV.P(M38:T38)/SQRT(X38)</f>
        <v>0.18430826443659512</v>
      </c>
      <c r="Z38" s="22"/>
    </row>
    <row r="39" spans="1:28" s="26" customFormat="1" ht="14.4" x14ac:dyDescent="0.3">
      <c r="A39" s="36" t="s">
        <v>20</v>
      </c>
      <c r="B39" s="36" t="s">
        <v>79</v>
      </c>
      <c r="C39" s="36" t="s">
        <v>154</v>
      </c>
      <c r="D39" s="28">
        <v>5</v>
      </c>
      <c r="E39" s="29">
        <v>34967.65</v>
      </c>
      <c r="F39" s="29">
        <v>10158.200000000001</v>
      </c>
      <c r="G39" s="29">
        <v>2539.5500000000002</v>
      </c>
      <c r="L39" s="37"/>
      <c r="M39" s="23">
        <f t="shared" si="6"/>
        <v>0.19786802645502277</v>
      </c>
      <c r="N39" s="23">
        <f t="shared" si="6"/>
        <v>0.82432931279369104</v>
      </c>
      <c r="O39" s="23">
        <f t="shared" si="6"/>
        <v>-0.18974481085245198</v>
      </c>
      <c r="P39" s="23"/>
      <c r="Q39" s="23"/>
      <c r="R39" s="23"/>
      <c r="S39" s="23"/>
      <c r="T39" s="24"/>
      <c r="U39" s="31">
        <f t="shared" si="5"/>
        <v>0.27748417613208726</v>
      </c>
      <c r="V39" s="31">
        <f t="shared" si="2"/>
        <v>0.51170365498911952</v>
      </c>
      <c r="W39" s="31">
        <f t="shared" si="3"/>
        <v>1.0379671481976123</v>
      </c>
      <c r="X39" s="29">
        <f>COUNT(M39:T39)</f>
        <v>3</v>
      </c>
      <c r="Y39" s="33">
        <f>_xlfn.STDEV.P(M39:T39)/SQRT(X39)</f>
        <v>0.24121941626716531</v>
      </c>
      <c r="Z39" s="30">
        <f>AVERAGE(U36:U39)</f>
        <v>-0.26165489883634924</v>
      </c>
      <c r="AA39" s="30">
        <f>4.303*AB39</f>
        <v>0.66009065117148191</v>
      </c>
      <c r="AB39" s="30">
        <f>AVERAGE(Y36:Y39)</f>
        <v>0.15340242881047686</v>
      </c>
    </row>
    <row r="40" spans="1:28" s="27" customFormat="1" ht="14.4" x14ac:dyDescent="0.3">
      <c r="A40" s="35" t="s">
        <v>20</v>
      </c>
      <c r="B40" s="35" t="s">
        <v>77</v>
      </c>
      <c r="C40" s="35" t="s">
        <v>155</v>
      </c>
      <c r="D40" s="3">
        <v>0</v>
      </c>
      <c r="E40" s="22">
        <v>213517.55000000002</v>
      </c>
      <c r="F40" s="22">
        <v>224554.82500000001</v>
      </c>
      <c r="G40" s="22">
        <v>215373.375</v>
      </c>
      <c r="L40" s="19"/>
      <c r="M40" s="25"/>
      <c r="N40" s="25"/>
      <c r="O40" s="25"/>
      <c r="P40" s="25"/>
      <c r="Q40" s="25"/>
      <c r="R40" s="25"/>
      <c r="S40" s="25"/>
      <c r="T40" s="21"/>
      <c r="U40" s="31"/>
      <c r="V40" s="31"/>
      <c r="W40" s="31"/>
      <c r="X40" s="22"/>
      <c r="Y40" s="32"/>
      <c r="Z40" s="22"/>
    </row>
    <row r="41" spans="1:28" s="27" customFormat="1" ht="14.4" x14ac:dyDescent="0.3">
      <c r="A41" s="35" t="s">
        <v>20</v>
      </c>
      <c r="B41" s="35" t="s">
        <v>77</v>
      </c>
      <c r="C41" s="35" t="s">
        <v>155</v>
      </c>
      <c r="D41" s="3">
        <v>1</v>
      </c>
      <c r="E41" s="22">
        <v>54991.025000000001</v>
      </c>
      <c r="F41" s="22">
        <v>33795.549999999996</v>
      </c>
      <c r="G41" s="22">
        <v>33404.85</v>
      </c>
      <c r="L41" s="19"/>
      <c r="M41" s="25">
        <f t="shared" ref="M41:O56" si="8">(LN(E41)-LN(E40))/($D41-$D40)</f>
        <v>-1.3565490405967928</v>
      </c>
      <c r="N41" s="25">
        <f t="shared" si="8"/>
        <v>-1.8937907497054578</v>
      </c>
      <c r="O41" s="25">
        <f t="shared" si="8"/>
        <v>-1.8636720508183426</v>
      </c>
      <c r="P41" s="25"/>
      <c r="Q41" s="25"/>
      <c r="R41" s="25"/>
      <c r="S41" s="25"/>
      <c r="T41" s="21"/>
      <c r="U41" s="31"/>
      <c r="V41" s="31"/>
      <c r="W41" s="31"/>
      <c r="X41" s="22"/>
      <c r="Y41" s="32"/>
      <c r="Z41" s="22"/>
    </row>
    <row r="42" spans="1:28" s="27" customFormat="1" ht="14.4" x14ac:dyDescent="0.3">
      <c r="A42" s="35" t="s">
        <v>20</v>
      </c>
      <c r="B42" s="35" t="s">
        <v>77</v>
      </c>
      <c r="C42" s="35" t="s">
        <v>155</v>
      </c>
      <c r="D42" s="3">
        <v>2</v>
      </c>
      <c r="E42" s="22">
        <v>31939.724999999999</v>
      </c>
      <c r="F42" s="22">
        <v>39558.375</v>
      </c>
      <c r="G42" s="22">
        <v>28911.8</v>
      </c>
      <c r="L42" s="19"/>
      <c r="M42" s="25">
        <f t="shared" si="8"/>
        <v>-0.54331945724243802</v>
      </c>
      <c r="N42" s="25">
        <f t="shared" si="8"/>
        <v>0.15744829204881405</v>
      </c>
      <c r="O42" s="25">
        <f t="shared" si="8"/>
        <v>-0.1444512827385438</v>
      </c>
      <c r="P42" s="25"/>
      <c r="Q42" s="25"/>
      <c r="R42" s="25"/>
      <c r="S42" s="25"/>
      <c r="T42" s="21"/>
      <c r="U42" s="31">
        <f t="shared" si="5"/>
        <v>-0.17677414931072258</v>
      </c>
      <c r="V42" s="31">
        <f t="shared" si="2"/>
        <v>0.35150026371151405</v>
      </c>
      <c r="W42" s="31">
        <f t="shared" si="3"/>
        <v>0.71300199394336294</v>
      </c>
      <c r="X42" s="22">
        <f>COUNT(M42:T42)</f>
        <v>3</v>
      </c>
      <c r="Y42" s="32">
        <f>_xlfn.STDEV.P(M42:T42)/SQRT(X42)</f>
        <v>0.16569881337284753</v>
      </c>
      <c r="Z42" s="22"/>
    </row>
    <row r="43" spans="1:28" s="27" customFormat="1" ht="14.4" x14ac:dyDescent="0.3">
      <c r="A43" s="35" t="s">
        <v>20</v>
      </c>
      <c r="B43" s="35" t="s">
        <v>77</v>
      </c>
      <c r="C43" s="35" t="s">
        <v>155</v>
      </c>
      <c r="D43" s="3">
        <v>3</v>
      </c>
      <c r="E43" s="22">
        <v>50497.974999999999</v>
      </c>
      <c r="F43" s="22">
        <v>56065.45</v>
      </c>
      <c r="G43" s="22">
        <v>49814.25</v>
      </c>
      <c r="L43" s="19"/>
      <c r="M43" s="25">
        <f t="shared" si="8"/>
        <v>0.45808270361117565</v>
      </c>
      <c r="N43" s="25">
        <f t="shared" si="8"/>
        <v>0.34874232921302806</v>
      </c>
      <c r="O43" s="25">
        <f t="shared" si="8"/>
        <v>0.54405127139431109</v>
      </c>
      <c r="P43" s="25"/>
      <c r="Q43" s="25"/>
      <c r="R43" s="25"/>
      <c r="S43" s="25"/>
      <c r="T43" s="21"/>
      <c r="U43" s="31">
        <f t="shared" si="5"/>
        <v>0.4502921014061716</v>
      </c>
      <c r="V43" s="31">
        <f t="shared" si="2"/>
        <v>9.7887260846498625E-2</v>
      </c>
      <c r="W43" s="31">
        <f t="shared" si="3"/>
        <v>0.19855977184270124</v>
      </c>
      <c r="X43" s="22">
        <f>COUNT(M43:T43)</f>
        <v>3</v>
      </c>
      <c r="Y43" s="32">
        <f>_xlfn.STDEV.P(M43:T43)/SQRT(X43)</f>
        <v>4.6144497290890367E-2</v>
      </c>
      <c r="Z43" s="22"/>
    </row>
    <row r="44" spans="1:28" s="26" customFormat="1" ht="14.4" x14ac:dyDescent="0.3">
      <c r="A44" s="36" t="s">
        <v>20</v>
      </c>
      <c r="B44" s="36" t="s">
        <v>77</v>
      </c>
      <c r="C44" s="36" t="s">
        <v>155</v>
      </c>
      <c r="D44" s="28">
        <v>5</v>
      </c>
      <c r="E44" s="29">
        <v>94354.05</v>
      </c>
      <c r="F44" s="29">
        <v>116330.925</v>
      </c>
      <c r="G44" s="29">
        <v>92888.925000000003</v>
      </c>
      <c r="L44" s="37"/>
      <c r="M44" s="23">
        <f t="shared" si="8"/>
        <v>0.31256047985204471</v>
      </c>
      <c r="N44" s="23">
        <f t="shared" si="8"/>
        <v>0.36495958651786697</v>
      </c>
      <c r="O44" s="23">
        <f t="shared" si="8"/>
        <v>0.31155166841350912</v>
      </c>
      <c r="P44" s="23"/>
      <c r="Q44" s="23"/>
      <c r="R44" s="23"/>
      <c r="S44" s="23"/>
      <c r="T44" s="24"/>
      <c r="U44" s="31">
        <f t="shared" si="5"/>
        <v>0.32969057826114029</v>
      </c>
      <c r="V44" s="31">
        <f t="shared" si="2"/>
        <v>3.054802174756039E-2</v>
      </c>
      <c r="W44" s="31">
        <f t="shared" si="3"/>
        <v>6.1965246304656767E-2</v>
      </c>
      <c r="X44" s="29">
        <f>COUNT(M44:T44)</f>
        <v>3</v>
      </c>
      <c r="Y44" s="33">
        <f>_xlfn.STDEV.P(M44:T44)/SQRT(X44)</f>
        <v>1.4400475553022721E-2</v>
      </c>
      <c r="Z44" s="30">
        <f>AVERAGE(U41:U44)</f>
        <v>0.20106951011886309</v>
      </c>
      <c r="AA44" s="30">
        <f>4.303*AB44</f>
        <v>0.3245090040302403</v>
      </c>
      <c r="AB44" s="30">
        <f>AVERAGE(Y41:Y44)</f>
        <v>7.5414595405586871E-2</v>
      </c>
    </row>
    <row r="45" spans="1:28" s="27" customFormat="1" ht="14.4" x14ac:dyDescent="0.3">
      <c r="A45" s="35" t="s">
        <v>20</v>
      </c>
      <c r="B45" s="35" t="s">
        <v>80</v>
      </c>
      <c r="C45" s="35" t="s">
        <v>156</v>
      </c>
      <c r="D45" s="3">
        <v>0</v>
      </c>
      <c r="E45" s="22">
        <v>449695.7</v>
      </c>
      <c r="F45" s="22">
        <v>446081.72499999998</v>
      </c>
      <c r="G45" s="22">
        <v>437486.32500000001</v>
      </c>
      <c r="L45" s="19"/>
      <c r="M45" s="25"/>
      <c r="N45" s="25"/>
      <c r="O45" s="25"/>
      <c r="P45" s="25"/>
      <c r="Q45" s="25"/>
      <c r="R45" s="25"/>
      <c r="S45" s="25"/>
      <c r="T45" s="21"/>
      <c r="U45" s="31"/>
      <c r="V45" s="31"/>
      <c r="W45" s="31"/>
      <c r="X45" s="22"/>
      <c r="Y45" s="32"/>
      <c r="Z45" s="22"/>
    </row>
    <row r="46" spans="1:28" s="27" customFormat="1" ht="14.4" x14ac:dyDescent="0.3">
      <c r="A46" s="35" t="s">
        <v>20</v>
      </c>
      <c r="B46" s="35" t="s">
        <v>80</v>
      </c>
      <c r="C46" s="35" t="s">
        <v>156</v>
      </c>
      <c r="D46" s="3">
        <v>1</v>
      </c>
      <c r="E46" s="22">
        <v>68177.149999999994</v>
      </c>
      <c r="F46" s="22">
        <v>56846.850000000006</v>
      </c>
      <c r="G46" s="22">
        <v>70814.375</v>
      </c>
      <c r="L46" s="19"/>
      <c r="M46" s="25">
        <f t="shared" si="8"/>
        <v>-1.8864616670794003</v>
      </c>
      <c r="N46" s="25">
        <f t="shared" si="8"/>
        <v>-2.0601413654535605</v>
      </c>
      <c r="O46" s="25">
        <f t="shared" si="8"/>
        <v>-1.8209834313526265</v>
      </c>
      <c r="P46" s="25"/>
      <c r="Q46" s="25"/>
      <c r="R46" s="25"/>
      <c r="S46" s="25"/>
      <c r="T46" s="21"/>
      <c r="U46" s="31"/>
      <c r="V46" s="31"/>
      <c r="W46" s="31"/>
      <c r="X46" s="22"/>
      <c r="Y46" s="32"/>
      <c r="Z46" s="22"/>
    </row>
    <row r="47" spans="1:28" s="27" customFormat="1" ht="14.4" x14ac:dyDescent="0.3">
      <c r="A47" s="35" t="s">
        <v>20</v>
      </c>
      <c r="B47" s="35" t="s">
        <v>80</v>
      </c>
      <c r="C47" s="35" t="s">
        <v>156</v>
      </c>
      <c r="D47" s="3">
        <v>2</v>
      </c>
      <c r="E47" s="22">
        <v>75405.100000000006</v>
      </c>
      <c r="F47" s="22">
        <v>81265.600000000006</v>
      </c>
      <c r="G47" s="22">
        <v>70912.05</v>
      </c>
      <c r="L47" s="19"/>
      <c r="M47" s="25">
        <f t="shared" si="8"/>
        <v>0.100765447262404</v>
      </c>
      <c r="N47" s="25">
        <f t="shared" si="8"/>
        <v>0.35736199308977135</v>
      </c>
      <c r="O47" s="25">
        <f t="shared" si="8"/>
        <v>1.3783599701220339E-3</v>
      </c>
      <c r="P47" s="25"/>
      <c r="Q47" s="25"/>
      <c r="R47" s="25"/>
      <c r="S47" s="25"/>
      <c r="T47" s="21"/>
      <c r="U47" s="31">
        <f t="shared" si="5"/>
        <v>0.15316860010743247</v>
      </c>
      <c r="V47" s="31">
        <f t="shared" si="2"/>
        <v>0.18368629394525013</v>
      </c>
      <c r="W47" s="31">
        <f t="shared" si="3"/>
        <v>0.37259913395262673</v>
      </c>
      <c r="X47" s="22">
        <f>COUNT(M47:T47)</f>
        <v>3</v>
      </c>
      <c r="Y47" s="32">
        <f>_xlfn.STDEV.P(M47:T47)/SQRT(X47)</f>
        <v>8.6590549373141229E-2</v>
      </c>
      <c r="Z47" s="22"/>
    </row>
    <row r="48" spans="1:28" s="27" customFormat="1" ht="14.4" x14ac:dyDescent="0.3">
      <c r="A48" s="35" t="s">
        <v>20</v>
      </c>
      <c r="B48" s="35" t="s">
        <v>80</v>
      </c>
      <c r="C48" s="35" t="s">
        <v>156</v>
      </c>
      <c r="D48" s="3">
        <v>3</v>
      </c>
      <c r="E48" s="22">
        <v>129517.05</v>
      </c>
      <c r="F48" s="22">
        <v>152959.05000000002</v>
      </c>
      <c r="G48" s="22">
        <v>121898.4</v>
      </c>
      <c r="L48" s="19"/>
      <c r="M48" s="25">
        <f t="shared" si="8"/>
        <v>0.54093762072103146</v>
      </c>
      <c r="N48" s="25">
        <f t="shared" si="8"/>
        <v>0.63244743572953865</v>
      </c>
      <c r="O48" s="25">
        <f t="shared" si="8"/>
        <v>0.54174753410457654</v>
      </c>
      <c r="P48" s="25"/>
      <c r="Q48" s="25"/>
      <c r="R48" s="25"/>
      <c r="S48" s="25"/>
      <c r="T48" s="21"/>
      <c r="U48" s="31">
        <f t="shared" si="5"/>
        <v>0.57171086351838218</v>
      </c>
      <c r="V48" s="31">
        <f t="shared" si="2"/>
        <v>5.2600973307468143E-2</v>
      </c>
      <c r="W48" s="31">
        <f t="shared" si="3"/>
        <v>0.10669863645498559</v>
      </c>
      <c r="X48" s="22">
        <f>COUNT(M48:T48)</f>
        <v>3</v>
      </c>
      <c r="Y48" s="32">
        <f>_xlfn.STDEV.P(M48:T48)/SQRT(X48)</f>
        <v>2.4796336615148871E-2</v>
      </c>
      <c r="Z48" s="22"/>
    </row>
    <row r="49" spans="1:31" s="26" customFormat="1" ht="14.4" x14ac:dyDescent="0.3">
      <c r="A49" s="36" t="s">
        <v>20</v>
      </c>
      <c r="B49" s="36" t="s">
        <v>80</v>
      </c>
      <c r="C49" s="36" t="s">
        <v>156</v>
      </c>
      <c r="D49" s="28">
        <v>5</v>
      </c>
      <c r="E49" s="29">
        <v>231392.07500000001</v>
      </c>
      <c r="F49" s="29">
        <v>315587.92499999999</v>
      </c>
      <c r="G49" s="29">
        <v>231392.07500000001</v>
      </c>
      <c r="L49" s="37"/>
      <c r="M49" s="23">
        <f t="shared" si="8"/>
        <v>0.29015051670648884</v>
      </c>
      <c r="N49" s="23">
        <f t="shared" si="8"/>
        <v>0.36213354463687519</v>
      </c>
      <c r="O49" s="23">
        <f t="shared" si="8"/>
        <v>0.32046282761470657</v>
      </c>
      <c r="P49" s="23"/>
      <c r="Q49" s="23"/>
      <c r="R49" s="23"/>
      <c r="S49" s="23"/>
      <c r="T49" s="24"/>
      <c r="U49" s="31">
        <f t="shared" si="5"/>
        <v>0.32424896298602351</v>
      </c>
      <c r="V49" s="31">
        <f t="shared" si="2"/>
        <v>3.6140561607342914E-2</v>
      </c>
      <c r="W49" s="31">
        <f t="shared" si="3"/>
        <v>7.330945421257834E-2</v>
      </c>
      <c r="X49" s="29">
        <f>COUNT(M49:T49)</f>
        <v>3</v>
      </c>
      <c r="Y49" s="33">
        <f>_xlfn.STDEV.P(M49:T49)/SQRT(X49)</f>
        <v>1.7036824125628246E-2</v>
      </c>
      <c r="Z49" s="30">
        <f>AVERAGE(U46:U49)</f>
        <v>0.34970947553727938</v>
      </c>
      <c r="AA49" s="30">
        <f>4.303*AB49</f>
        <v>0.1842024082067302</v>
      </c>
      <c r="AB49" s="30">
        <f>AVERAGE(Y46:Y49)</f>
        <v>4.2807903371306112E-2</v>
      </c>
    </row>
    <row r="50" spans="1:31" s="27" customFormat="1" ht="14.4" x14ac:dyDescent="0.3">
      <c r="A50" s="35" t="s">
        <v>20</v>
      </c>
      <c r="B50" s="35" t="s">
        <v>78</v>
      </c>
      <c r="C50" s="35" t="s">
        <v>157</v>
      </c>
      <c r="D50" s="3">
        <v>0</v>
      </c>
      <c r="E50" s="22">
        <v>816465.32499999995</v>
      </c>
      <c r="F50" s="22">
        <v>823204.9</v>
      </c>
      <c r="G50" s="22">
        <v>886693.65</v>
      </c>
      <c r="L50" s="19"/>
      <c r="M50" s="25"/>
      <c r="N50" s="25"/>
      <c r="O50" s="25"/>
      <c r="P50" s="25"/>
      <c r="Q50" s="25"/>
      <c r="R50" s="25"/>
      <c r="S50" s="25"/>
      <c r="T50" s="21"/>
      <c r="U50" s="31"/>
      <c r="V50" s="31"/>
      <c r="W50" s="31"/>
      <c r="X50" s="22"/>
      <c r="Y50" s="32"/>
      <c r="Z50" s="22"/>
      <c r="AB50" s="25"/>
      <c r="AD50" s="25"/>
      <c r="AE50" s="25"/>
    </row>
    <row r="51" spans="1:31" s="27" customFormat="1" ht="14.4" x14ac:dyDescent="0.3">
      <c r="A51" s="35" t="s">
        <v>20</v>
      </c>
      <c r="B51" s="35" t="s">
        <v>78</v>
      </c>
      <c r="C51" s="35" t="s">
        <v>157</v>
      </c>
      <c r="D51" s="3">
        <v>1</v>
      </c>
      <c r="E51" s="22">
        <v>123949.57500000001</v>
      </c>
      <c r="F51" s="22">
        <v>130786.82500000001</v>
      </c>
      <c r="G51" s="22">
        <v>167024.25</v>
      </c>
      <c r="L51" s="19"/>
      <c r="M51" s="25">
        <f t="shared" si="8"/>
        <v>-1.8851096139847687</v>
      </c>
      <c r="N51" s="25">
        <f t="shared" si="8"/>
        <v>-1.8396364292329075</v>
      </c>
      <c r="O51" s="25">
        <f t="shared" si="8"/>
        <v>-1.6693605335197059</v>
      </c>
      <c r="P51" s="25"/>
      <c r="Q51" s="25"/>
      <c r="R51" s="25"/>
      <c r="S51" s="25"/>
      <c r="T51" s="21"/>
      <c r="U51" s="31"/>
      <c r="V51" s="31"/>
      <c r="W51" s="31"/>
      <c r="X51" s="22"/>
      <c r="Y51" s="32"/>
      <c r="Z51" s="22"/>
      <c r="AB51" s="25"/>
      <c r="AC51" s="25"/>
      <c r="AD51" s="25"/>
      <c r="AE51" s="25"/>
    </row>
    <row r="52" spans="1:31" s="27" customFormat="1" ht="14.4" x14ac:dyDescent="0.3">
      <c r="A52" s="35" t="s">
        <v>20</v>
      </c>
      <c r="B52" s="35" t="s">
        <v>78</v>
      </c>
      <c r="C52" s="35" t="s">
        <v>157</v>
      </c>
      <c r="D52" s="3">
        <v>2</v>
      </c>
      <c r="E52" s="22">
        <v>223187.375</v>
      </c>
      <c r="F52" s="22">
        <v>221722.25</v>
      </c>
      <c r="G52" s="22">
        <v>172787.07500000001</v>
      </c>
      <c r="L52" s="19"/>
      <c r="M52" s="25">
        <f t="shared" si="8"/>
        <v>0.58813683561391805</v>
      </c>
      <c r="N52" s="25">
        <f t="shared" si="8"/>
        <v>0.5278567647842749</v>
      </c>
      <c r="O52" s="25">
        <f t="shared" si="8"/>
        <v>3.3921044663079769E-2</v>
      </c>
      <c r="P52" s="25"/>
      <c r="Q52" s="25"/>
      <c r="R52" s="25"/>
      <c r="S52" s="25"/>
      <c r="T52" s="21"/>
      <c r="U52" s="31">
        <f t="shared" si="5"/>
        <v>0.38330488168709093</v>
      </c>
      <c r="V52" s="31">
        <f t="shared" si="2"/>
        <v>0.30407272306969974</v>
      </c>
      <c r="W52" s="31">
        <f t="shared" si="3"/>
        <v>0.6167974258773854</v>
      </c>
      <c r="X52" s="22">
        <f>COUNT(M52:T52)</f>
        <v>3</v>
      </c>
      <c r="Y52" s="32">
        <f>_xlfn.STDEV.P(M52:T52)/SQRT(X52)</f>
        <v>0.14334125630429592</v>
      </c>
      <c r="Z52" s="22"/>
      <c r="AB52" s="25"/>
      <c r="AC52" s="25"/>
      <c r="AD52" s="25"/>
      <c r="AE52" s="25"/>
    </row>
    <row r="53" spans="1:31" s="27" customFormat="1" ht="14.4" x14ac:dyDescent="0.3">
      <c r="A53" s="35" t="s">
        <v>20</v>
      </c>
      <c r="B53" s="35" t="s">
        <v>78</v>
      </c>
      <c r="C53" s="35" t="s">
        <v>157</v>
      </c>
      <c r="D53" s="3">
        <v>3</v>
      </c>
      <c r="E53" s="22">
        <v>372727.8</v>
      </c>
      <c r="F53" s="22">
        <v>381420.875</v>
      </c>
      <c r="G53" s="22">
        <v>299178.52500000002</v>
      </c>
      <c r="L53" s="19"/>
      <c r="M53" s="25">
        <f t="shared" si="8"/>
        <v>0.51283672923987211</v>
      </c>
      <c r="N53" s="25">
        <f t="shared" si="8"/>
        <v>0.54247795179833957</v>
      </c>
      <c r="O53" s="25">
        <f t="shared" si="8"/>
        <v>0.54898041267298936</v>
      </c>
      <c r="P53" s="25"/>
      <c r="Q53" s="25"/>
      <c r="R53" s="25"/>
      <c r="S53" s="25"/>
      <c r="T53" s="21"/>
      <c r="U53" s="31">
        <f t="shared" si="5"/>
        <v>0.53476503123706698</v>
      </c>
      <c r="V53" s="31">
        <f t="shared" si="2"/>
        <v>1.9266767261705432E-2</v>
      </c>
      <c r="W53" s="31">
        <f t="shared" si="3"/>
        <v>3.9081744432809921E-2</v>
      </c>
      <c r="X53" s="22">
        <f>COUNT(M53:T53)</f>
        <v>3</v>
      </c>
      <c r="Y53" s="32">
        <f>_xlfn.STDEV.P(M53:T53)/SQRT(X53)</f>
        <v>9.0824411881965886E-3</v>
      </c>
      <c r="Z53" s="22"/>
      <c r="AB53" s="25"/>
      <c r="AC53" s="25"/>
      <c r="AD53" s="25"/>
      <c r="AE53" s="25"/>
    </row>
    <row r="54" spans="1:31" s="26" customFormat="1" ht="14.4" x14ac:dyDescent="0.3">
      <c r="A54" s="36" t="s">
        <v>20</v>
      </c>
      <c r="B54" s="36" t="s">
        <v>78</v>
      </c>
      <c r="C54" s="36" t="s">
        <v>157</v>
      </c>
      <c r="D54" s="28">
        <v>5</v>
      </c>
      <c r="E54" s="29">
        <v>660185.32499999995</v>
      </c>
      <c r="F54" s="29">
        <v>689683.17500000005</v>
      </c>
      <c r="G54" s="29">
        <v>505663.47500000003</v>
      </c>
      <c r="L54" s="37"/>
      <c r="M54" s="23">
        <f t="shared" si="8"/>
        <v>0.28583609826608836</v>
      </c>
      <c r="N54" s="23">
        <f t="shared" si="8"/>
        <v>0.29616445062127994</v>
      </c>
      <c r="O54" s="23">
        <f t="shared" si="8"/>
        <v>0.26241545503456365</v>
      </c>
      <c r="P54" s="23"/>
      <c r="Q54" s="23"/>
      <c r="R54" s="23"/>
      <c r="S54" s="23"/>
      <c r="T54" s="24"/>
      <c r="U54" s="31">
        <f t="shared" si="5"/>
        <v>0.28147200130731065</v>
      </c>
      <c r="V54" s="31">
        <f t="shared" si="2"/>
        <v>1.7292561478198031E-2</v>
      </c>
      <c r="W54" s="31">
        <f t="shared" si="3"/>
        <v>3.5077159499552049E-2</v>
      </c>
      <c r="X54" s="29">
        <f>COUNT(M54:T54)</f>
        <v>3</v>
      </c>
      <c r="Y54" s="33">
        <f>_xlfn.STDEV.P(M54:T54)/SQRT(X54)</f>
        <v>8.1517916568793983E-3</v>
      </c>
      <c r="Z54" s="30">
        <f>AVERAGE(U51:U54)</f>
        <v>0.39984730474382285</v>
      </c>
      <c r="AA54" s="30">
        <f>4.303*AB54</f>
        <v>0.23031877660324912</v>
      </c>
      <c r="AB54" s="30">
        <f>AVERAGE(Y51:Y54)</f>
        <v>5.3525163049790637E-2</v>
      </c>
      <c r="AC54" s="23"/>
      <c r="AD54" s="23"/>
      <c r="AE54" s="23"/>
    </row>
    <row r="55" spans="1:31" s="27" customFormat="1" x14ac:dyDescent="0.3">
      <c r="A55" s="35" t="s">
        <v>21</v>
      </c>
      <c r="B55" s="35" t="s">
        <v>79</v>
      </c>
      <c r="C55" s="35" t="s">
        <v>158</v>
      </c>
      <c r="D55" s="3">
        <v>0</v>
      </c>
      <c r="E55" s="22">
        <v>376052.2</v>
      </c>
      <c r="F55" s="22">
        <v>332106.2</v>
      </c>
      <c r="G55" s="22">
        <v>330222.8</v>
      </c>
      <c r="L55" s="19"/>
      <c r="M55" s="25"/>
      <c r="N55" s="25"/>
      <c r="O55" s="25"/>
      <c r="P55" s="25"/>
      <c r="Q55" s="25"/>
      <c r="R55" s="25"/>
      <c r="S55" s="25"/>
      <c r="T55" s="21"/>
      <c r="U55" s="31"/>
      <c r="V55" s="31"/>
      <c r="W55" s="31"/>
      <c r="X55" s="22"/>
      <c r="Y55" s="32"/>
      <c r="Z55" s="22"/>
      <c r="AA55" s="25"/>
      <c r="AD55" s="25"/>
    </row>
    <row r="56" spans="1:31" s="27" customFormat="1" x14ac:dyDescent="0.3">
      <c r="A56" s="35" t="s">
        <v>21</v>
      </c>
      <c r="B56" s="35" t="s">
        <v>79</v>
      </c>
      <c r="C56" s="35" t="s">
        <v>158</v>
      </c>
      <c r="D56" s="3">
        <v>1</v>
      </c>
      <c r="E56" s="22">
        <v>515423.8</v>
      </c>
      <c r="F56" s="22">
        <v>72824.800000000003</v>
      </c>
      <c r="G56" s="22">
        <v>81614</v>
      </c>
      <c r="L56" s="19"/>
      <c r="M56" s="25">
        <f t="shared" si="8"/>
        <v>0.31526151133697766</v>
      </c>
      <c r="N56" s="25">
        <f t="shared" si="8"/>
        <v>-1.517398240751934</v>
      </c>
      <c r="O56" s="25">
        <f t="shared" si="8"/>
        <v>-1.3977667622821262</v>
      </c>
      <c r="P56" s="25"/>
      <c r="Q56" s="25"/>
      <c r="R56" s="25"/>
      <c r="S56" s="25"/>
      <c r="T56" s="21"/>
      <c r="U56" s="31"/>
      <c r="V56" s="31"/>
      <c r="W56" s="31"/>
      <c r="X56" s="22"/>
      <c r="Y56" s="32"/>
      <c r="Z56" s="22"/>
      <c r="AA56" s="25"/>
    </row>
    <row r="57" spans="1:31" s="27" customFormat="1" ht="14.4" x14ac:dyDescent="0.3">
      <c r="A57" s="35" t="s">
        <v>21</v>
      </c>
      <c r="B57" s="35" t="s">
        <v>79</v>
      </c>
      <c r="C57" s="35" t="s">
        <v>159</v>
      </c>
      <c r="D57" s="3">
        <v>3</v>
      </c>
      <c r="E57" s="22">
        <v>87892</v>
      </c>
      <c r="F57" s="22">
        <v>93542.2</v>
      </c>
      <c r="G57" s="22">
        <v>87264.2</v>
      </c>
      <c r="L57" s="19"/>
      <c r="M57" s="25">
        <f t="shared" ref="M57:O70" si="9">(LN(E57)-LN(E56))/($D57-$D56)</f>
        <v>-0.88444034342156197</v>
      </c>
      <c r="N57" s="25">
        <f t="shared" si="9"/>
        <v>0.12517805741954646</v>
      </c>
      <c r="O57" s="25">
        <f t="shared" si="9"/>
        <v>3.3469741337554204E-2</v>
      </c>
      <c r="P57" s="25"/>
      <c r="Q57" s="25"/>
      <c r="R57" s="25"/>
      <c r="S57" s="25"/>
      <c r="T57" s="21"/>
      <c r="U57" s="31">
        <f t="shared" si="5"/>
        <v>-0.24193084822148711</v>
      </c>
      <c r="V57" s="31">
        <f t="shared" si="2"/>
        <v>0.55831571926316026</v>
      </c>
      <c r="W57" s="31">
        <f t="shared" si="3"/>
        <v>1.1325175602464739</v>
      </c>
      <c r="X57" s="22">
        <f>COUNT(M57:T57)</f>
        <v>3</v>
      </c>
      <c r="Y57" s="32">
        <f>_xlfn.STDEV.P(M57:T57)/SQRT(X57)</f>
        <v>0.26319255408935022</v>
      </c>
      <c r="Z57" s="22"/>
      <c r="AA57" s="25"/>
    </row>
    <row r="58" spans="1:31" s="26" customFormat="1" ht="14.4" x14ac:dyDescent="0.3">
      <c r="A58" s="36" t="s">
        <v>21</v>
      </c>
      <c r="B58" s="36" t="s">
        <v>79</v>
      </c>
      <c r="C58" s="36" t="s">
        <v>159</v>
      </c>
      <c r="D58" s="28">
        <v>4</v>
      </c>
      <c r="E58" s="29">
        <v>94170</v>
      </c>
      <c r="F58" s="29">
        <v>131210.20000000001</v>
      </c>
      <c r="G58" s="29">
        <v>95425.599999999991</v>
      </c>
      <c r="L58" s="37"/>
      <c r="M58" s="23">
        <f t="shared" si="9"/>
        <v>6.8992871486951657E-2</v>
      </c>
      <c r="N58" s="23">
        <f t="shared" si="9"/>
        <v>0.33838794601935263</v>
      </c>
      <c r="O58" s="23">
        <f t="shared" si="9"/>
        <v>8.9406587715584962E-2</v>
      </c>
      <c r="P58" s="23"/>
      <c r="Q58" s="23"/>
      <c r="R58" s="23"/>
      <c r="S58" s="23"/>
      <c r="T58" s="24"/>
      <c r="U58" s="31">
        <f t="shared" si="5"/>
        <v>0.16559580174062974</v>
      </c>
      <c r="V58" s="31">
        <f t="shared" si="2"/>
        <v>0.14999007899156205</v>
      </c>
      <c r="W58" s="31">
        <f t="shared" si="3"/>
        <v>0.30424792363876441</v>
      </c>
      <c r="X58" s="29">
        <f>COUNT(M58:T58)</f>
        <v>3</v>
      </c>
      <c r="Y58" s="33">
        <f>_xlfn.STDEV.P(M58:T58)/SQRT(X58)</f>
        <v>7.0706001310426314E-2</v>
      </c>
      <c r="Z58" s="30">
        <f>AVERAGE(U55:U58)</f>
        <v>-3.8167523240428686E-2</v>
      </c>
      <c r="AA58" s="30">
        <f>4.303*AB58</f>
        <v>0.7183827419426192</v>
      </c>
      <c r="AB58" s="30">
        <f>AVERAGE(Y55:Y58)</f>
        <v>0.16694927769988827</v>
      </c>
    </row>
    <row r="59" spans="1:31" s="27" customFormat="1" x14ac:dyDescent="0.3">
      <c r="A59" s="35" t="s">
        <v>21</v>
      </c>
      <c r="B59" s="35" t="s">
        <v>77</v>
      </c>
      <c r="C59" s="35" t="s">
        <v>160</v>
      </c>
      <c r="D59" s="3">
        <v>0</v>
      </c>
      <c r="E59" s="22">
        <v>1457123.8</v>
      </c>
      <c r="F59" s="22">
        <v>1413177.8</v>
      </c>
      <c r="G59" s="22">
        <v>1386182.4</v>
      </c>
      <c r="L59" s="19"/>
      <c r="M59" s="25"/>
      <c r="N59" s="25"/>
      <c r="O59" s="25"/>
      <c r="P59" s="25"/>
      <c r="Q59" s="25"/>
      <c r="R59" s="25"/>
      <c r="S59" s="25"/>
      <c r="T59" s="21"/>
      <c r="U59" s="31"/>
      <c r="V59" s="31"/>
      <c r="W59" s="31"/>
      <c r="X59" s="22"/>
      <c r="Y59" s="32"/>
      <c r="Z59" s="22"/>
      <c r="AA59" s="25"/>
    </row>
    <row r="60" spans="1:31" s="27" customFormat="1" x14ac:dyDescent="0.3">
      <c r="A60" s="35" t="s">
        <v>21</v>
      </c>
      <c r="B60" s="35" t="s">
        <v>77</v>
      </c>
      <c r="C60" s="35" t="s">
        <v>160</v>
      </c>
      <c r="D60" s="3">
        <v>1</v>
      </c>
      <c r="E60" s="22">
        <v>241703</v>
      </c>
      <c r="F60" s="22">
        <v>217218.80000000002</v>
      </c>
      <c r="G60" s="22">
        <v>243586.4</v>
      </c>
      <c r="L60" s="19"/>
      <c r="M60" s="25">
        <f t="shared" si="9"/>
        <v>-1.7965100719866527</v>
      </c>
      <c r="N60" s="25">
        <f t="shared" si="9"/>
        <v>-1.8726910658490077</v>
      </c>
      <c r="O60" s="25">
        <f t="shared" si="9"/>
        <v>-1.7388370677737122</v>
      </c>
      <c r="P60" s="25"/>
      <c r="Q60" s="25"/>
      <c r="R60" s="25"/>
      <c r="S60" s="25"/>
      <c r="T60" s="21"/>
      <c r="U60" s="31"/>
      <c r="V60" s="31"/>
      <c r="W60" s="31"/>
      <c r="X60" s="22"/>
      <c r="Y60" s="32"/>
      <c r="Z60" s="22"/>
      <c r="AA60" s="25"/>
    </row>
    <row r="61" spans="1:31" s="27" customFormat="1" ht="14.4" x14ac:dyDescent="0.3">
      <c r="A61" s="35" t="s">
        <v>21</v>
      </c>
      <c r="B61" s="35" t="s">
        <v>77</v>
      </c>
      <c r="C61" s="35" t="s">
        <v>161</v>
      </c>
      <c r="D61" s="3">
        <v>3</v>
      </c>
      <c r="E61" s="22">
        <v>619638.6</v>
      </c>
      <c r="F61" s="22">
        <v>592643.19999999995</v>
      </c>
      <c r="G61" s="22">
        <v>710669.60000000009</v>
      </c>
      <c r="L61" s="19"/>
      <c r="M61" s="25">
        <f t="shared" si="9"/>
        <v>0.47071335257284908</v>
      </c>
      <c r="N61" s="25">
        <f t="shared" si="9"/>
        <v>0.5018436955438883</v>
      </c>
      <c r="O61" s="25">
        <f t="shared" si="9"/>
        <v>0.53536795956992744</v>
      </c>
      <c r="P61" s="25"/>
      <c r="Q61" s="25"/>
      <c r="R61" s="25"/>
      <c r="S61" s="25"/>
      <c r="T61" s="21"/>
      <c r="U61" s="31">
        <f t="shared" si="5"/>
        <v>0.50264166922888831</v>
      </c>
      <c r="V61" s="31">
        <f t="shared" si="2"/>
        <v>3.2334689158674899E-2</v>
      </c>
      <c r="W61" s="31">
        <f t="shared" si="3"/>
        <v>6.5589418341363379E-2</v>
      </c>
      <c r="X61" s="22">
        <f>COUNT(M61:T61)</f>
        <v>3</v>
      </c>
      <c r="Y61" s="32">
        <f>_xlfn.STDEV.P(M61:T61)/SQRT(X61)</f>
        <v>1.5242718647772109E-2</v>
      </c>
      <c r="Z61" s="22"/>
      <c r="AA61" s="25"/>
    </row>
    <row r="62" spans="1:31" s="26" customFormat="1" ht="14.4" x14ac:dyDescent="0.3">
      <c r="A62" s="36" t="s">
        <v>21</v>
      </c>
      <c r="B62" s="36" t="s">
        <v>77</v>
      </c>
      <c r="C62" s="36" t="s">
        <v>161</v>
      </c>
      <c r="D62" s="28">
        <v>4</v>
      </c>
      <c r="E62" s="29">
        <v>815512.2</v>
      </c>
      <c r="F62" s="29">
        <v>747082</v>
      </c>
      <c r="G62" s="29">
        <v>713180.8</v>
      </c>
      <c r="L62" s="37"/>
      <c r="M62" s="23">
        <f t="shared" si="9"/>
        <v>0.2746799772371169</v>
      </c>
      <c r="N62" s="23">
        <f t="shared" si="9"/>
        <v>0.23158241996007511</v>
      </c>
      <c r="O62" s="23">
        <f t="shared" si="9"/>
        <v>3.5273405179676587E-3</v>
      </c>
      <c r="P62" s="23"/>
      <c r="Q62" s="23"/>
      <c r="R62" s="23"/>
      <c r="S62" s="23"/>
      <c r="T62" s="24"/>
      <c r="U62" s="31">
        <f t="shared" si="5"/>
        <v>0.16992991257171988</v>
      </c>
      <c r="V62" s="31">
        <f t="shared" si="2"/>
        <v>0.14571105603347376</v>
      </c>
      <c r="W62" s="31">
        <f t="shared" si="3"/>
        <v>0.29556812388831416</v>
      </c>
      <c r="X62" s="29">
        <f>COUNT(M62:T62)</f>
        <v>3</v>
      </c>
      <c r="Y62" s="33">
        <f>_xlfn.STDEV.P(M62:T62)/SQRT(X62)</f>
        <v>6.8688850543414864E-2</v>
      </c>
      <c r="Z62" s="30">
        <f>AVERAGE(U59:U62)</f>
        <v>0.33628579090030408</v>
      </c>
      <c r="AA62" s="30">
        <f>4.303*AB62</f>
        <v>0.18057877111483875</v>
      </c>
      <c r="AB62" s="30">
        <f>AVERAGE(Y59:Y62)</f>
        <v>4.1965784595593483E-2</v>
      </c>
    </row>
    <row r="63" spans="1:31" s="27" customFormat="1" ht="14.4" x14ac:dyDescent="0.3">
      <c r="A63" s="35" t="s">
        <v>21</v>
      </c>
      <c r="B63" s="35" t="s">
        <v>80</v>
      </c>
      <c r="C63" s="35" t="s">
        <v>162</v>
      </c>
      <c r="D63" s="3">
        <v>0</v>
      </c>
      <c r="E63" s="22">
        <v>2671916.7999999998</v>
      </c>
      <c r="F63" s="22">
        <v>2722140.8000000003</v>
      </c>
      <c r="G63" s="22">
        <v>2956310.2</v>
      </c>
      <c r="L63" s="19"/>
      <c r="M63" s="25"/>
      <c r="N63" s="25"/>
      <c r="O63" s="25"/>
      <c r="P63" s="25"/>
      <c r="Q63" s="25"/>
      <c r="R63" s="25"/>
      <c r="S63" s="25"/>
      <c r="T63" s="21"/>
      <c r="U63" s="31"/>
      <c r="V63" s="31"/>
      <c r="W63" s="31"/>
      <c r="X63" s="22"/>
      <c r="Y63" s="32"/>
      <c r="Z63" s="22"/>
      <c r="AA63" s="25"/>
      <c r="AB63" s="31"/>
    </row>
    <row r="64" spans="1:31" s="27" customFormat="1" ht="14.4" x14ac:dyDescent="0.3">
      <c r="A64" s="35" t="s">
        <v>21</v>
      </c>
      <c r="B64" s="35" t="s">
        <v>80</v>
      </c>
      <c r="C64" s="35" t="s">
        <v>162</v>
      </c>
      <c r="D64" s="3">
        <v>1</v>
      </c>
      <c r="E64" s="22">
        <v>1698826.7999999998</v>
      </c>
      <c r="F64" s="22">
        <v>1824386.7999999998</v>
      </c>
      <c r="G64" s="22">
        <v>1668692.4</v>
      </c>
      <c r="L64" s="19"/>
      <c r="M64" s="25">
        <f t="shared" si="9"/>
        <v>-0.45285822229074668</v>
      </c>
      <c r="N64" s="25">
        <f t="shared" si="9"/>
        <v>-0.40017469898925384</v>
      </c>
      <c r="O64" s="25">
        <f t="shared" si="9"/>
        <v>-0.57190161097036452</v>
      </c>
      <c r="P64" s="25"/>
      <c r="Q64" s="25"/>
      <c r="R64" s="25"/>
      <c r="S64" s="25"/>
      <c r="T64" s="21"/>
      <c r="U64" s="31"/>
      <c r="V64" s="31"/>
      <c r="W64" s="31"/>
      <c r="X64" s="22"/>
      <c r="Y64" s="32"/>
      <c r="Z64" s="22"/>
      <c r="AA64" s="25"/>
    </row>
    <row r="65" spans="1:28" s="27" customFormat="1" ht="14.4" x14ac:dyDescent="0.3">
      <c r="A65" s="35" t="s">
        <v>21</v>
      </c>
      <c r="B65" s="35" t="s">
        <v>80</v>
      </c>
      <c r="C65" s="35" t="s">
        <v>162</v>
      </c>
      <c r="D65" s="3">
        <v>3</v>
      </c>
      <c r="E65" s="22">
        <v>3887965.4</v>
      </c>
      <c r="F65" s="22">
        <v>4090117</v>
      </c>
      <c r="G65" s="22">
        <v>4271551.2</v>
      </c>
      <c r="L65" s="19"/>
      <c r="M65" s="25">
        <f t="shared" si="9"/>
        <v>0.41397404610366362</v>
      </c>
      <c r="N65" s="25">
        <f t="shared" si="9"/>
        <v>0.403664822714358</v>
      </c>
      <c r="O65" s="25">
        <f t="shared" si="9"/>
        <v>0.46996835712128071</v>
      </c>
      <c r="P65" s="25"/>
      <c r="Q65" s="25"/>
      <c r="R65" s="25"/>
      <c r="S65" s="25"/>
      <c r="T65" s="21"/>
      <c r="U65" s="31">
        <f t="shared" si="5"/>
        <v>0.42920240864643411</v>
      </c>
      <c r="V65" s="31">
        <f t="shared" si="2"/>
        <v>3.5678662222861403E-2</v>
      </c>
      <c r="W65" s="31">
        <f t="shared" si="3"/>
        <v>7.2372512718825083E-2</v>
      </c>
      <c r="X65" s="22">
        <f>COUNT(M65:T65)</f>
        <v>3</v>
      </c>
      <c r="Y65" s="32">
        <f>_xlfn.STDEV.P(M65:T65)/SQRT(X65)</f>
        <v>1.6819082667633066E-2</v>
      </c>
      <c r="Z65" s="22"/>
      <c r="AA65" s="25"/>
    </row>
    <row r="66" spans="1:28" s="26" customFormat="1" ht="14.4" x14ac:dyDescent="0.3">
      <c r="A66" s="36" t="s">
        <v>21</v>
      </c>
      <c r="B66" s="36" t="s">
        <v>80</v>
      </c>
      <c r="C66" s="36" t="s">
        <v>162</v>
      </c>
      <c r="D66" s="28">
        <v>4</v>
      </c>
      <c r="E66" s="29">
        <v>4395227.8000000007</v>
      </c>
      <c r="F66" s="29">
        <v>4726706.2</v>
      </c>
      <c r="G66" s="29">
        <v>4891189.8</v>
      </c>
      <c r="L66" s="37"/>
      <c r="M66" s="23">
        <f t="shared" si="9"/>
        <v>0.1226333740391361</v>
      </c>
      <c r="N66" s="23">
        <f t="shared" si="9"/>
        <v>0.14465502029117694</v>
      </c>
      <c r="O66" s="23">
        <f t="shared" si="9"/>
        <v>0.13545854681510683</v>
      </c>
      <c r="P66" s="23"/>
      <c r="Q66" s="23"/>
      <c r="R66" s="23"/>
      <c r="S66" s="23"/>
      <c r="T66" s="24"/>
      <c r="U66" s="31">
        <f t="shared" si="5"/>
        <v>0.13424898038180663</v>
      </c>
      <c r="V66" s="31">
        <f t="shared" si="2"/>
        <v>1.1060538600354461E-2</v>
      </c>
      <c r="W66" s="31">
        <f t="shared" si="3"/>
        <v>2.2435789927636226E-2</v>
      </c>
      <c r="X66" s="29">
        <f>COUNT(M66:T66)</f>
        <v>3</v>
      </c>
      <c r="Y66" s="33">
        <f>_xlfn.STDEV.P(M66:T66)/SQRT(X66)</f>
        <v>5.2139878985908031E-3</v>
      </c>
      <c r="Z66" s="30">
        <f>AVERAGE(U63:U66)</f>
        <v>0.28172569451412038</v>
      </c>
      <c r="AA66" s="30">
        <f>4.303*AB66</f>
        <v>4.7404151323230649E-2</v>
      </c>
      <c r="AB66" s="30">
        <f>AVERAGE(Y63:Y66)</f>
        <v>1.1016535283111934E-2</v>
      </c>
    </row>
    <row r="67" spans="1:28" s="27" customFormat="1" x14ac:dyDescent="0.3">
      <c r="A67" s="35" t="s">
        <v>22</v>
      </c>
      <c r="B67" s="35" t="s">
        <v>79</v>
      </c>
      <c r="C67" s="35" t="s">
        <v>51</v>
      </c>
      <c r="D67" s="3">
        <v>0</v>
      </c>
      <c r="E67" s="22">
        <v>107404.80000000002</v>
      </c>
      <c r="F67" s="22">
        <v>106957.28000000001</v>
      </c>
      <c r="G67" s="22">
        <v>101475.16000000002</v>
      </c>
      <c r="L67" s="19"/>
      <c r="M67" s="25"/>
      <c r="N67" s="25"/>
      <c r="O67" s="25"/>
      <c r="P67" s="25"/>
      <c r="Q67" s="25"/>
      <c r="R67" s="25"/>
      <c r="S67" s="25"/>
      <c r="T67" s="21"/>
      <c r="U67" s="31"/>
      <c r="V67" s="31"/>
      <c r="W67" s="31"/>
      <c r="X67" s="22"/>
      <c r="Y67" s="32"/>
      <c r="Z67" s="22"/>
      <c r="AA67" s="25"/>
    </row>
    <row r="68" spans="1:28" s="27" customFormat="1" x14ac:dyDescent="0.3">
      <c r="A68" s="35" t="s">
        <v>22</v>
      </c>
      <c r="B68" s="35" t="s">
        <v>79</v>
      </c>
      <c r="C68" s="35" t="s">
        <v>51</v>
      </c>
      <c r="D68" s="3">
        <v>1</v>
      </c>
      <c r="E68" s="22">
        <v>5705.880000000001</v>
      </c>
      <c r="F68" s="22">
        <v>4810.84</v>
      </c>
      <c r="G68" s="22">
        <v>4027.6800000000003</v>
      </c>
      <c r="L68" s="19"/>
      <c r="M68" s="25">
        <f t="shared" si="9"/>
        <v>-2.9351076517375567</v>
      </c>
      <c r="N68" s="25">
        <f t="shared" si="9"/>
        <v>-3.1015577973578381</v>
      </c>
      <c r="O68" s="25">
        <f t="shared" si="9"/>
        <v>-3.2266235116590263</v>
      </c>
      <c r="P68" s="25"/>
      <c r="Q68" s="25"/>
      <c r="R68" s="25"/>
      <c r="S68" s="25"/>
      <c r="T68" s="21"/>
      <c r="U68" s="31"/>
      <c r="V68" s="31"/>
      <c r="W68" s="31"/>
      <c r="X68" s="22"/>
      <c r="Y68" s="32"/>
      <c r="Z68" s="22"/>
    </row>
    <row r="69" spans="1:28" s="27" customFormat="1" x14ac:dyDescent="0.3">
      <c r="A69" s="35" t="s">
        <v>22</v>
      </c>
      <c r="B69" s="35" t="s">
        <v>79</v>
      </c>
      <c r="C69" s="35" t="s">
        <v>51</v>
      </c>
      <c r="D69" s="3">
        <v>3</v>
      </c>
      <c r="E69" s="22">
        <v>1</v>
      </c>
      <c r="F69" s="22">
        <v>895.04000000000008</v>
      </c>
      <c r="G69" s="22">
        <v>1</v>
      </c>
      <c r="L69" s="19"/>
      <c r="M69" s="25">
        <f t="shared" si="9"/>
        <v>-4.3246262505290423</v>
      </c>
      <c r="N69" s="25">
        <f t="shared" si="9"/>
        <v>-0.84087928700686332</v>
      </c>
      <c r="O69" s="25">
        <f t="shared" si="9"/>
        <v>-4.1504729033949346</v>
      </c>
      <c r="P69" s="25"/>
      <c r="Q69" s="25"/>
      <c r="R69" s="25"/>
      <c r="S69" s="25"/>
      <c r="T69" s="21"/>
      <c r="U69" s="31">
        <f t="shared" si="5"/>
        <v>-3.1053261469769464</v>
      </c>
      <c r="V69" s="31">
        <f t="shared" ref="V69:V132" si="10">_xlfn.STDEV.S(M69:O69)</f>
        <v>1.9630007726184882</v>
      </c>
      <c r="W69" s="31">
        <f t="shared" ref="W69:W131" si="11">4.303*Y69</f>
        <v>3.9818560879887523</v>
      </c>
      <c r="X69" s="22">
        <f>COUNT(M69:T69)</f>
        <v>3</v>
      </c>
      <c r="Y69" s="32">
        <f>_xlfn.STDEV.P(M69:T69)/SQRT(X69)</f>
        <v>0.92536743852864334</v>
      </c>
      <c r="Z69" s="22"/>
    </row>
    <row r="70" spans="1:28" s="26" customFormat="1" x14ac:dyDescent="0.3">
      <c r="A70" s="36" t="s">
        <v>22</v>
      </c>
      <c r="B70" s="36" t="s">
        <v>79</v>
      </c>
      <c r="C70" s="36" t="s">
        <v>51</v>
      </c>
      <c r="D70" s="28">
        <v>5</v>
      </c>
      <c r="E70" s="29">
        <v>10069.200000000001</v>
      </c>
      <c r="F70" s="29">
        <v>14768.16</v>
      </c>
      <c r="G70" s="29">
        <v>6824.68</v>
      </c>
      <c r="L70" s="37"/>
      <c r="M70" s="23">
        <f t="shared" si="9"/>
        <v>4.6086182693320117</v>
      </c>
      <c r="N70" s="23">
        <f t="shared" si="9"/>
        <v>1.4016801904532676</v>
      </c>
      <c r="O70" s="23">
        <f t="shared" si="9"/>
        <v>4.4141503662535353</v>
      </c>
      <c r="P70" s="23"/>
      <c r="Q70" s="23"/>
      <c r="R70" s="23"/>
      <c r="S70" s="23"/>
      <c r="T70" s="24"/>
      <c r="U70" s="31">
        <f t="shared" si="5"/>
        <v>3.4748162753462712</v>
      </c>
      <c r="V70" s="31">
        <f t="shared" si="10"/>
        <v>1.7980195664107932</v>
      </c>
      <c r="W70" s="31">
        <f t="shared" si="11"/>
        <v>3.647199357586377</v>
      </c>
      <c r="X70" s="29">
        <f>COUNT(M70:T70)</f>
        <v>3</v>
      </c>
      <c r="Y70" s="33">
        <f>_xlfn.STDEV.P(M70:T70)/SQRT(X70)</f>
        <v>0.84759455207677836</v>
      </c>
      <c r="Z70" s="30">
        <f>AVERAGE(U67:U70)</f>
        <v>0.18474506418466241</v>
      </c>
      <c r="AA70" s="30">
        <f>4.303*AB70</f>
        <v>3.8145277227875649</v>
      </c>
      <c r="AB70" s="30">
        <f>AVERAGE(Y67:Y70)</f>
        <v>0.88648099530271085</v>
      </c>
    </row>
    <row r="71" spans="1:28" s="27" customFormat="1" x14ac:dyDescent="0.3">
      <c r="A71" s="35" t="s">
        <v>22</v>
      </c>
      <c r="B71" s="35" t="s">
        <v>77</v>
      </c>
      <c r="C71" s="35" t="s">
        <v>52</v>
      </c>
      <c r="D71" s="3">
        <v>0</v>
      </c>
      <c r="E71" s="22">
        <v>108411.72</v>
      </c>
      <c r="F71" s="22">
        <v>106174.12</v>
      </c>
      <c r="G71" s="22">
        <v>114565.12000000001</v>
      </c>
      <c r="L71" s="19"/>
      <c r="M71" s="25"/>
      <c r="N71" s="25"/>
      <c r="O71" s="25"/>
      <c r="P71" s="25"/>
      <c r="Q71" s="25"/>
      <c r="R71" s="25"/>
      <c r="S71" s="25"/>
      <c r="T71" s="21"/>
      <c r="U71" s="31"/>
      <c r="V71" s="31"/>
      <c r="W71" s="31"/>
      <c r="X71" s="22"/>
      <c r="Y71" s="32"/>
      <c r="Z71" s="22"/>
      <c r="AB71" s="31"/>
    </row>
    <row r="72" spans="1:28" s="27" customFormat="1" x14ac:dyDescent="0.3">
      <c r="A72" s="35" t="s">
        <v>22</v>
      </c>
      <c r="B72" s="35" t="s">
        <v>77</v>
      </c>
      <c r="C72" s="35" t="s">
        <v>52</v>
      </c>
      <c r="D72" s="3">
        <v>1</v>
      </c>
      <c r="E72" s="22">
        <v>4698.96</v>
      </c>
      <c r="F72" s="22">
        <v>13313.720000000001</v>
      </c>
      <c r="G72" s="22">
        <v>4251.4400000000005</v>
      </c>
      <c r="L72" s="19"/>
      <c r="M72" s="25">
        <f t="shared" ref="M72:O87" si="12">(LN(E72)-LN(E71))/($D72-$D71)</f>
        <v>-3.1385949936073967</v>
      </c>
      <c r="N72" s="25">
        <f t="shared" si="12"/>
        <v>-2.0762853054983985</v>
      </c>
      <c r="O72" s="25">
        <f t="shared" si="12"/>
        <v>-3.2938856458730683</v>
      </c>
      <c r="P72" s="25"/>
      <c r="Q72" s="25"/>
      <c r="R72" s="25"/>
      <c r="S72" s="25"/>
      <c r="T72" s="21"/>
      <c r="U72" s="31"/>
      <c r="V72" s="31"/>
      <c r="W72" s="31"/>
      <c r="X72" s="22"/>
      <c r="Y72" s="32"/>
      <c r="Z72" s="22"/>
      <c r="AA72" s="25"/>
      <c r="AB72" s="31"/>
    </row>
    <row r="73" spans="1:28" s="27" customFormat="1" x14ac:dyDescent="0.3">
      <c r="A73" s="35" t="s">
        <v>22</v>
      </c>
      <c r="B73" s="35" t="s">
        <v>77</v>
      </c>
      <c r="C73" s="35" t="s">
        <v>52</v>
      </c>
      <c r="D73" s="3">
        <v>3</v>
      </c>
      <c r="E73" s="22">
        <v>9733.5600000000013</v>
      </c>
      <c r="F73" s="22">
        <v>1230.68</v>
      </c>
      <c r="G73" s="22">
        <v>2573.2400000000002</v>
      </c>
      <c r="L73" s="19"/>
      <c r="M73" s="25">
        <f t="shared" si="12"/>
        <v>0.36411925018560698</v>
      </c>
      <c r="N73" s="25">
        <f t="shared" si="12"/>
        <v>-1.1906141101565795</v>
      </c>
      <c r="O73" s="25">
        <f t="shared" si="12"/>
        <v>-0.25104597189861755</v>
      </c>
      <c r="P73" s="25"/>
      <c r="Q73" s="25"/>
      <c r="R73" s="25"/>
      <c r="S73" s="25"/>
      <c r="T73" s="21"/>
      <c r="U73" s="31">
        <f t="shared" ref="U73:U132" si="13">AVERAGE(M73:O73)</f>
        <v>-0.35918027728986335</v>
      </c>
      <c r="V73" s="31">
        <f t="shared" si="10"/>
        <v>0.78298705381510747</v>
      </c>
      <c r="W73" s="31">
        <f t="shared" si="11"/>
        <v>1.5882529495346256</v>
      </c>
      <c r="X73" s="22">
        <f>COUNT(M73:T73)</f>
        <v>3</v>
      </c>
      <c r="Y73" s="32">
        <f>_xlfn.STDEV.P(M73:T73)/SQRT(X73)</f>
        <v>0.36910363688929249</v>
      </c>
      <c r="Z73" s="22"/>
    </row>
    <row r="74" spans="1:28" s="26" customFormat="1" x14ac:dyDescent="0.3">
      <c r="A74" s="36" t="s">
        <v>22</v>
      </c>
      <c r="B74" s="36" t="s">
        <v>77</v>
      </c>
      <c r="C74" s="36" t="s">
        <v>52</v>
      </c>
      <c r="D74" s="28">
        <v>5</v>
      </c>
      <c r="E74" s="29">
        <v>19690.88</v>
      </c>
      <c r="F74" s="29">
        <v>11971.16</v>
      </c>
      <c r="G74" s="29">
        <v>12083.04</v>
      </c>
      <c r="L74" s="37"/>
      <c r="M74" s="23">
        <f t="shared" si="12"/>
        <v>0.35228793819178428</v>
      </c>
      <c r="N74" s="23">
        <f t="shared" si="12"/>
        <v>1.1374667808317676</v>
      </c>
      <c r="O74" s="23">
        <f t="shared" si="12"/>
        <v>0.77331850559753468</v>
      </c>
      <c r="P74" s="23"/>
      <c r="Q74" s="23"/>
      <c r="R74" s="23"/>
      <c r="S74" s="23"/>
      <c r="T74" s="24"/>
      <c r="U74" s="31">
        <f t="shared" si="13"/>
        <v>0.75435774154036217</v>
      </c>
      <c r="V74" s="31">
        <f t="shared" si="10"/>
        <v>0.39293267446547347</v>
      </c>
      <c r="W74" s="31">
        <f t="shared" si="11"/>
        <v>0.79704571888832898</v>
      </c>
      <c r="X74" s="29">
        <f>COUNT(M74:T74)</f>
        <v>3</v>
      </c>
      <c r="Y74" s="33">
        <f>_xlfn.STDEV.P(M74:T74)/SQRT(X74)</f>
        <v>0.18523023910953498</v>
      </c>
      <c r="Z74" s="30">
        <f>AVERAGE(U71:U74)</f>
        <v>0.19758873212524941</v>
      </c>
      <c r="AA74" s="30">
        <f>4.303*AB74</f>
        <v>1.1926493342114772</v>
      </c>
      <c r="AB74" s="30">
        <f>AVERAGE(Y71:Y74)</f>
        <v>0.27716693799941372</v>
      </c>
    </row>
    <row r="75" spans="1:28" s="27" customFormat="1" x14ac:dyDescent="0.3">
      <c r="A75" s="35" t="s">
        <v>23</v>
      </c>
      <c r="B75" s="35" t="s">
        <v>79</v>
      </c>
      <c r="C75" s="35" t="s">
        <v>53</v>
      </c>
      <c r="D75" s="3">
        <v>0</v>
      </c>
      <c r="E75" s="25">
        <v>67874.820000000007</v>
      </c>
      <c r="F75" s="25">
        <v>83983.282500000001</v>
      </c>
      <c r="L75" s="19"/>
      <c r="M75" s="25"/>
      <c r="N75" s="25"/>
      <c r="O75" s="25"/>
      <c r="P75" s="25"/>
      <c r="Q75" s="25"/>
      <c r="R75" s="25"/>
      <c r="S75" s="25"/>
      <c r="T75" s="21"/>
      <c r="U75" s="31"/>
      <c r="V75" s="31"/>
      <c r="W75" s="31"/>
      <c r="X75" s="22"/>
      <c r="Y75" s="32"/>
      <c r="Z75" s="22"/>
    </row>
    <row r="76" spans="1:28" s="27" customFormat="1" x14ac:dyDescent="0.3">
      <c r="A76" s="35" t="s">
        <v>23</v>
      </c>
      <c r="B76" s="35" t="s">
        <v>79</v>
      </c>
      <c r="C76" s="35" t="s">
        <v>53</v>
      </c>
      <c r="D76" s="3">
        <v>1</v>
      </c>
      <c r="E76" s="25">
        <v>41004.892499999994</v>
      </c>
      <c r="F76" s="25">
        <v>37344.645000000004</v>
      </c>
      <c r="L76" s="19"/>
      <c r="M76" s="25">
        <f t="shared" si="12"/>
        <v>-0.50397373746345231</v>
      </c>
      <c r="N76" s="25">
        <f t="shared" si="12"/>
        <v>-0.81042823337359948</v>
      </c>
      <c r="O76" s="25"/>
      <c r="P76" s="25"/>
      <c r="Q76" s="25"/>
      <c r="R76" s="25"/>
      <c r="S76" s="25"/>
      <c r="T76" s="21"/>
      <c r="U76" s="31"/>
      <c r="V76" s="31"/>
      <c r="W76" s="31"/>
      <c r="X76" s="22"/>
      <c r="Y76" s="32"/>
      <c r="Z76" s="22"/>
    </row>
    <row r="77" spans="1:28" s="27" customFormat="1" x14ac:dyDescent="0.3">
      <c r="A77" s="35" t="s">
        <v>23</v>
      </c>
      <c r="B77" s="35" t="s">
        <v>79</v>
      </c>
      <c r="C77" s="35" t="s">
        <v>53</v>
      </c>
      <c r="D77" s="3">
        <v>2</v>
      </c>
      <c r="E77" s="25">
        <v>40245.855000000003</v>
      </c>
      <c r="F77" s="25">
        <v>32942.227500000001</v>
      </c>
      <c r="L77" s="19"/>
      <c r="M77" s="25">
        <f t="shared" si="12"/>
        <v>-1.8684371658261867E-2</v>
      </c>
      <c r="N77" s="25">
        <f t="shared" si="12"/>
        <v>-0.12543418239190451</v>
      </c>
      <c r="O77" s="25"/>
      <c r="P77" s="25"/>
      <c r="Q77" s="25"/>
      <c r="R77" s="25"/>
      <c r="S77" s="25"/>
      <c r="T77" s="21"/>
      <c r="U77" s="31">
        <f t="shared" si="13"/>
        <v>-7.205927702508319E-2</v>
      </c>
      <c r="V77" s="31">
        <f t="shared" si="10"/>
        <v>7.5483515060139214E-2</v>
      </c>
      <c r="W77" s="31">
        <f t="shared" si="11"/>
        <v>0.16240278265188948</v>
      </c>
      <c r="X77" s="22">
        <f t="shared" ref="X77:X137" si="14">COUNT(M77:T77)</f>
        <v>2</v>
      </c>
      <c r="Y77" s="32">
        <f>_xlfn.STDEV.P(M77:T77)/SQRT(X77)</f>
        <v>3.77417575300696E-2</v>
      </c>
      <c r="Z77" s="22"/>
    </row>
    <row r="78" spans="1:28" s="27" customFormat="1" x14ac:dyDescent="0.3">
      <c r="A78" s="35" t="s">
        <v>23</v>
      </c>
      <c r="B78" s="35" t="s">
        <v>79</v>
      </c>
      <c r="C78" s="35" t="s">
        <v>53</v>
      </c>
      <c r="D78" s="3">
        <v>4</v>
      </c>
      <c r="E78" s="25">
        <v>83325.45</v>
      </c>
      <c r="F78" s="25">
        <v>79310.985000000001</v>
      </c>
      <c r="L78" s="19"/>
      <c r="M78" s="25">
        <f t="shared" si="12"/>
        <v>0.3638735037620533</v>
      </c>
      <c r="N78" s="25">
        <f t="shared" si="12"/>
        <v>0.43931064911166828</v>
      </c>
      <c r="O78" s="25"/>
      <c r="P78" s="25"/>
      <c r="Q78" s="25"/>
      <c r="R78" s="25"/>
      <c r="S78" s="25"/>
      <c r="T78" s="21"/>
      <c r="U78" s="31">
        <f t="shared" si="13"/>
        <v>0.40159207643686079</v>
      </c>
      <c r="V78" s="31">
        <f t="shared" si="10"/>
        <v>5.3342117030067984E-2</v>
      </c>
      <c r="W78" s="31">
        <f t="shared" si="11"/>
        <v>0.11476556479019126</v>
      </c>
      <c r="X78" s="22">
        <f t="shared" si="14"/>
        <v>2</v>
      </c>
      <c r="Y78" s="32">
        <f>_xlfn.STDEV.P(M78:T78)/SQRT(X78)</f>
        <v>2.6671058515033992E-2</v>
      </c>
      <c r="Z78" s="22"/>
    </row>
    <row r="79" spans="1:28" s="26" customFormat="1" x14ac:dyDescent="0.3">
      <c r="A79" s="36" t="s">
        <v>23</v>
      </c>
      <c r="B79" s="36" t="s">
        <v>79</v>
      </c>
      <c r="C79" s="36" t="s">
        <v>53</v>
      </c>
      <c r="D79" s="28">
        <v>5</v>
      </c>
      <c r="E79" s="23">
        <v>169096.6875</v>
      </c>
      <c r="F79" s="23">
        <v>177648.50999999998</v>
      </c>
      <c r="L79" s="37"/>
      <c r="M79" s="23">
        <f t="shared" si="12"/>
        <v>0.7077166419928016</v>
      </c>
      <c r="N79" s="23">
        <f t="shared" si="12"/>
        <v>0.80643029151618428</v>
      </c>
      <c r="O79" s="23"/>
      <c r="P79" s="23"/>
      <c r="Q79" s="23"/>
      <c r="R79" s="23"/>
      <c r="S79" s="23"/>
      <c r="T79" s="24"/>
      <c r="U79" s="31">
        <f t="shared" si="13"/>
        <v>0.75707346675449294</v>
      </c>
      <c r="V79" s="31">
        <f t="shared" si="10"/>
        <v>6.9801090973656096E-2</v>
      </c>
      <c r="W79" s="31">
        <f t="shared" si="11"/>
        <v>0.15017704722982109</v>
      </c>
      <c r="X79" s="29">
        <f t="shared" si="14"/>
        <v>2</v>
      </c>
      <c r="Y79" s="33">
        <f>_xlfn.STDEV.P(M79:T79)/SQRT(X79)</f>
        <v>3.4900545486828048E-2</v>
      </c>
      <c r="Z79" s="30">
        <f>AVERAGE(U76:U79)</f>
        <v>0.3622020887220902</v>
      </c>
      <c r="AA79" s="30">
        <f>4.303*AB79</f>
        <v>0.14244846489063398</v>
      </c>
      <c r="AB79" s="30">
        <f>AVERAGE(Y76:Y79)</f>
        <v>3.310445384397722E-2</v>
      </c>
    </row>
    <row r="80" spans="1:28" s="27" customFormat="1" x14ac:dyDescent="0.3">
      <c r="A80" s="35" t="s">
        <v>23</v>
      </c>
      <c r="B80" s="35" t="s">
        <v>77</v>
      </c>
      <c r="C80" s="35" t="s">
        <v>54</v>
      </c>
      <c r="D80" s="3">
        <v>0</v>
      </c>
      <c r="E80" s="25">
        <v>71720.61</v>
      </c>
      <c r="F80" s="25">
        <v>70438.679999999993</v>
      </c>
      <c r="L80" s="19"/>
      <c r="M80" s="25"/>
      <c r="N80" s="25"/>
      <c r="O80" s="25"/>
      <c r="P80" s="25"/>
      <c r="Q80" s="25"/>
      <c r="R80" s="25"/>
      <c r="S80" s="25"/>
      <c r="T80" s="21"/>
      <c r="U80" s="31"/>
      <c r="V80" s="31"/>
      <c r="W80" s="31"/>
      <c r="X80" s="22"/>
      <c r="Y80" s="32"/>
      <c r="Z80" s="22"/>
      <c r="AB80" s="31"/>
    </row>
    <row r="81" spans="1:28" s="27" customFormat="1" x14ac:dyDescent="0.3">
      <c r="A81" s="35" t="s">
        <v>23</v>
      </c>
      <c r="B81" s="35" t="s">
        <v>77</v>
      </c>
      <c r="C81" s="35" t="s">
        <v>54</v>
      </c>
      <c r="D81" s="3">
        <v>1</v>
      </c>
      <c r="E81" s="25">
        <v>33886.807500000003</v>
      </c>
      <c r="F81" s="25">
        <v>22366.304999999997</v>
      </c>
      <c r="L81" s="19"/>
      <c r="M81" s="25">
        <f t="shared" si="12"/>
        <v>-0.74975237464690281</v>
      </c>
      <c r="N81" s="25">
        <f t="shared" si="12"/>
        <v>-1.1471869588166665</v>
      </c>
      <c r="O81" s="25"/>
      <c r="P81" s="25"/>
      <c r="Q81" s="25"/>
      <c r="R81" s="25"/>
      <c r="S81" s="25"/>
      <c r="T81" s="21"/>
      <c r="U81" s="31"/>
      <c r="V81" s="31"/>
      <c r="W81" s="31"/>
      <c r="X81" s="22"/>
      <c r="Y81" s="32"/>
      <c r="Z81" s="22"/>
      <c r="AB81" s="31"/>
    </row>
    <row r="82" spans="1:28" s="27" customFormat="1" x14ac:dyDescent="0.3">
      <c r="A82" s="35" t="s">
        <v>23</v>
      </c>
      <c r="B82" s="35" t="s">
        <v>77</v>
      </c>
      <c r="C82" s="35" t="s">
        <v>54</v>
      </c>
      <c r="D82" s="3">
        <v>2</v>
      </c>
      <c r="E82" s="25">
        <v>23884.38</v>
      </c>
      <c r="F82" s="25">
        <v>18419.310000000001</v>
      </c>
      <c r="L82" s="19"/>
      <c r="M82" s="25">
        <f t="shared" si="12"/>
        <v>-0.34980109056126985</v>
      </c>
      <c r="N82" s="25">
        <f t="shared" si="12"/>
        <v>-0.19415601444095643</v>
      </c>
      <c r="O82" s="25"/>
      <c r="P82" s="25"/>
      <c r="Q82" s="25"/>
      <c r="R82" s="25"/>
      <c r="S82" s="25"/>
      <c r="T82" s="21"/>
      <c r="U82" s="31">
        <f t="shared" si="13"/>
        <v>-0.27197855250111314</v>
      </c>
      <c r="V82" s="31">
        <f t="shared" si="10"/>
        <v>0.11005768878296997</v>
      </c>
      <c r="W82" s="31">
        <f t="shared" si="11"/>
        <v>0.23678911741655989</v>
      </c>
      <c r="X82" s="22">
        <f t="shared" si="14"/>
        <v>2</v>
      </c>
      <c r="Y82" s="32">
        <f>_xlfn.STDEV.P(M82:T82)/SQRT(X82)</f>
        <v>5.5028844391484984E-2</v>
      </c>
      <c r="Z82" s="22"/>
    </row>
    <row r="83" spans="1:28" s="27" customFormat="1" x14ac:dyDescent="0.3">
      <c r="A83" s="35" t="s">
        <v>23</v>
      </c>
      <c r="B83" s="35" t="s">
        <v>77</v>
      </c>
      <c r="C83" s="35" t="s">
        <v>54</v>
      </c>
      <c r="D83" s="3">
        <v>4</v>
      </c>
      <c r="E83" s="25">
        <v>63253.125</v>
      </c>
      <c r="F83" s="25">
        <v>124549.62</v>
      </c>
      <c r="L83" s="19"/>
      <c r="M83" s="25">
        <f t="shared" si="12"/>
        <v>0.48695992235539531</v>
      </c>
      <c r="N83" s="25">
        <f t="shared" si="12"/>
        <v>0.9556523099389187</v>
      </c>
      <c r="O83" s="25"/>
      <c r="P83" s="25"/>
      <c r="Q83" s="25"/>
      <c r="R83" s="25"/>
      <c r="S83" s="25"/>
      <c r="T83" s="21"/>
      <c r="U83" s="31">
        <f t="shared" si="13"/>
        <v>0.72130611614715701</v>
      </c>
      <c r="V83" s="31">
        <f t="shared" si="10"/>
        <v>0.33141556555082313</v>
      </c>
      <c r="W83" s="31">
        <f t="shared" si="11"/>
        <v>0.71304058928259584</v>
      </c>
      <c r="X83" s="22">
        <f t="shared" si="14"/>
        <v>2</v>
      </c>
      <c r="Y83" s="32">
        <f>_xlfn.STDEV.P(M83:T83)/SQRT(X83)</f>
        <v>0.16570778277541154</v>
      </c>
      <c r="Z83" s="22"/>
    </row>
    <row r="84" spans="1:28" s="26" customFormat="1" x14ac:dyDescent="0.3">
      <c r="A84" s="36" t="s">
        <v>23</v>
      </c>
      <c r="B84" s="36" t="s">
        <v>77</v>
      </c>
      <c r="C84" s="36" t="s">
        <v>54</v>
      </c>
      <c r="D84" s="28">
        <v>5</v>
      </c>
      <c r="E84" s="23">
        <v>125578.53750000001</v>
      </c>
      <c r="F84" s="23">
        <v>185525.63250000001</v>
      </c>
      <c r="L84" s="37"/>
      <c r="M84" s="23">
        <f t="shared" si="12"/>
        <v>0.68578682615365238</v>
      </c>
      <c r="N84" s="23">
        <f t="shared" si="12"/>
        <v>0.39848886237442827</v>
      </c>
      <c r="O84" s="23"/>
      <c r="P84" s="23"/>
      <c r="Q84" s="23"/>
      <c r="R84" s="23"/>
      <c r="S84" s="23"/>
      <c r="T84" s="24"/>
      <c r="U84" s="31">
        <f t="shared" si="13"/>
        <v>0.54213784426404033</v>
      </c>
      <c r="V84" s="31">
        <f t="shared" si="10"/>
        <v>0.20315033840937655</v>
      </c>
      <c r="W84" s="31">
        <f t="shared" si="11"/>
        <v>0.43707795308777359</v>
      </c>
      <c r="X84" s="29">
        <f t="shared" si="14"/>
        <v>2</v>
      </c>
      <c r="Y84" s="33">
        <f>_xlfn.STDEV.P(M84:T84)/SQRT(X84)</f>
        <v>0.10157516920468826</v>
      </c>
      <c r="Z84" s="30">
        <f>AVERAGE(U81:U84)</f>
        <v>0.3304884693033614</v>
      </c>
      <c r="AA84" s="30">
        <f>4.303*AB84</f>
        <v>0.46230255326230979</v>
      </c>
      <c r="AB84" s="30">
        <f>AVERAGE(Y81:Y84)</f>
        <v>0.10743726545719494</v>
      </c>
    </row>
    <row r="85" spans="1:28" s="27" customFormat="1" x14ac:dyDescent="0.3">
      <c r="A85" s="35" t="s">
        <v>23</v>
      </c>
      <c r="B85" s="35" t="s">
        <v>80</v>
      </c>
      <c r="C85" s="35" t="s">
        <v>55</v>
      </c>
      <c r="D85" s="3">
        <v>0</v>
      </c>
      <c r="E85" s="25">
        <v>74351.94</v>
      </c>
      <c r="F85" s="25">
        <v>68566.387499999997</v>
      </c>
      <c r="L85" s="19"/>
      <c r="M85" s="25"/>
      <c r="N85" s="25"/>
      <c r="O85" s="25"/>
      <c r="P85" s="25"/>
      <c r="Q85" s="25"/>
      <c r="R85" s="25"/>
      <c r="S85" s="25"/>
      <c r="T85" s="21"/>
      <c r="U85" s="31"/>
      <c r="V85" s="31"/>
      <c r="W85" s="31"/>
      <c r="X85" s="22"/>
      <c r="Y85" s="32"/>
      <c r="Z85" s="22"/>
    </row>
    <row r="86" spans="1:28" s="27" customFormat="1" x14ac:dyDescent="0.3">
      <c r="A86" s="35" t="s">
        <v>23</v>
      </c>
      <c r="B86" s="35" t="s">
        <v>80</v>
      </c>
      <c r="C86" s="35" t="s">
        <v>55</v>
      </c>
      <c r="D86" s="3">
        <v>1</v>
      </c>
      <c r="E86" s="25">
        <v>41578.387499999997</v>
      </c>
      <c r="F86" s="25">
        <v>39790.432499999995</v>
      </c>
      <c r="L86" s="19"/>
      <c r="M86" s="25">
        <f t="shared" si="12"/>
        <v>-0.58122926435595978</v>
      </c>
      <c r="N86" s="25">
        <f t="shared" si="12"/>
        <v>-0.54417594257423652</v>
      </c>
      <c r="O86" s="25"/>
      <c r="P86" s="25"/>
      <c r="Q86" s="25"/>
      <c r="R86" s="25"/>
      <c r="S86" s="25"/>
      <c r="T86" s="21"/>
      <c r="U86" s="31"/>
      <c r="V86" s="31"/>
      <c r="W86" s="31"/>
      <c r="X86" s="22"/>
      <c r="Y86" s="32"/>
      <c r="Z86" s="22"/>
    </row>
    <row r="87" spans="1:28" s="27" customFormat="1" x14ac:dyDescent="0.3">
      <c r="A87" s="35" t="s">
        <v>23</v>
      </c>
      <c r="B87" s="35" t="s">
        <v>80</v>
      </c>
      <c r="C87" s="35" t="s">
        <v>55</v>
      </c>
      <c r="D87" s="3">
        <v>2</v>
      </c>
      <c r="E87" s="25">
        <v>38879.587499999994</v>
      </c>
      <c r="F87" s="25">
        <v>35101.267500000002</v>
      </c>
      <c r="L87" s="19"/>
      <c r="M87" s="25">
        <f t="shared" si="12"/>
        <v>-6.7111131046042161E-2</v>
      </c>
      <c r="N87" s="25">
        <f t="shared" si="12"/>
        <v>-0.12538925301404014</v>
      </c>
      <c r="O87" s="25"/>
      <c r="P87" s="25"/>
      <c r="Q87" s="25"/>
      <c r="R87" s="25"/>
      <c r="S87" s="25"/>
      <c r="T87" s="21"/>
      <c r="U87" s="31">
        <f t="shared" si="13"/>
        <v>-9.6250192030041148E-2</v>
      </c>
      <c r="V87" s="31">
        <f t="shared" si="10"/>
        <v>4.1208855238388034E-2</v>
      </c>
      <c r="W87" s="31">
        <f t="shared" si="11"/>
        <v>8.8660852045391855E-2</v>
      </c>
      <c r="X87" s="22">
        <f t="shared" si="14"/>
        <v>2</v>
      </c>
      <c r="Y87" s="32">
        <f>_xlfn.STDEV.P(M87:T87)/SQRT(X87)</f>
        <v>2.0604427619194017E-2</v>
      </c>
      <c r="Z87" s="22"/>
    </row>
    <row r="88" spans="1:28" s="27" customFormat="1" x14ac:dyDescent="0.3">
      <c r="A88" s="35" t="s">
        <v>23</v>
      </c>
      <c r="B88" s="35" t="s">
        <v>80</v>
      </c>
      <c r="C88" s="35" t="s">
        <v>55</v>
      </c>
      <c r="D88" s="3">
        <v>4</v>
      </c>
      <c r="E88" s="25">
        <v>80997.735000000001</v>
      </c>
      <c r="F88" s="25">
        <v>103144.7625</v>
      </c>
      <c r="L88" s="19"/>
      <c r="M88" s="25">
        <f t="shared" ref="M88:O103" si="15">(LN(E88)-LN(E87))/($D88-$D87)</f>
        <v>0.36697591067522506</v>
      </c>
      <c r="N88" s="25">
        <f t="shared" si="15"/>
        <v>0.538948110863819</v>
      </c>
      <c r="O88" s="25"/>
      <c r="P88" s="25"/>
      <c r="Q88" s="25"/>
      <c r="R88" s="25"/>
      <c r="S88" s="25"/>
      <c r="T88" s="21"/>
      <c r="U88" s="31">
        <f t="shared" si="13"/>
        <v>0.45296201076952203</v>
      </c>
      <c r="V88" s="31">
        <f t="shared" si="10"/>
        <v>0.12160270892892526</v>
      </c>
      <c r="W88" s="31">
        <f t="shared" si="11"/>
        <v>0.26162822826058268</v>
      </c>
      <c r="X88" s="22">
        <f t="shared" si="14"/>
        <v>2</v>
      </c>
      <c r="Y88" s="32">
        <f>_xlfn.STDEV.P(M88:T88)/SQRT(X88)</f>
        <v>6.0801354464462623E-2</v>
      </c>
      <c r="Z88" s="22"/>
    </row>
    <row r="89" spans="1:28" s="26" customFormat="1" x14ac:dyDescent="0.3">
      <c r="A89" s="36" t="s">
        <v>23</v>
      </c>
      <c r="B89" s="36" t="s">
        <v>80</v>
      </c>
      <c r="C89" s="36" t="s">
        <v>55</v>
      </c>
      <c r="D89" s="28">
        <v>5</v>
      </c>
      <c r="E89" s="23">
        <v>129795.41250000001</v>
      </c>
      <c r="F89" s="23">
        <v>153342.4425</v>
      </c>
      <c r="L89" s="37"/>
      <c r="M89" s="23">
        <f t="shared" si="15"/>
        <v>0.47153826949178068</v>
      </c>
      <c r="N89" s="23">
        <f t="shared" si="15"/>
        <v>0.39654014400058557</v>
      </c>
      <c r="O89" s="23"/>
      <c r="P89" s="23"/>
      <c r="Q89" s="23"/>
      <c r="R89" s="23"/>
      <c r="S89" s="23"/>
      <c r="T89" s="24"/>
      <c r="U89" s="31">
        <f t="shared" si="13"/>
        <v>0.43403920674618313</v>
      </c>
      <c r="V89" s="31">
        <f t="shared" si="10"/>
        <v>5.3031683111103733E-2</v>
      </c>
      <c r="W89" s="31">
        <f t="shared" si="11"/>
        <v>0.11409766621353967</v>
      </c>
      <c r="X89" s="29">
        <f t="shared" si="14"/>
        <v>2</v>
      </c>
      <c r="Y89" s="33">
        <f>_xlfn.STDEV.P(M89:T89)/SQRT(X89)</f>
        <v>2.6515841555551863E-2</v>
      </c>
      <c r="Z89" s="30">
        <f>AVERAGE(U86:U89)</f>
        <v>0.26358367516188802</v>
      </c>
      <c r="AA89" s="30">
        <f>4.303*AB89</f>
        <v>0.15479558217317141</v>
      </c>
      <c r="AB89" s="30">
        <f>AVERAGE(Y86:Y89)</f>
        <v>3.5973874546402836E-2</v>
      </c>
    </row>
    <row r="90" spans="1:28" s="27" customFormat="1" x14ac:dyDescent="0.3">
      <c r="A90" s="35" t="s">
        <v>24</v>
      </c>
      <c r="B90" s="35" t="s">
        <v>79</v>
      </c>
      <c r="C90" s="35" t="s">
        <v>163</v>
      </c>
      <c r="D90" s="3">
        <v>0</v>
      </c>
      <c r="E90" s="22">
        <v>261211.5</v>
      </c>
      <c r="F90" s="22">
        <v>275987.10000000003</v>
      </c>
      <c r="G90" s="22">
        <v>258045.30000000002</v>
      </c>
      <c r="L90" s="19"/>
      <c r="M90" s="25"/>
      <c r="N90" s="25"/>
      <c r="O90" s="25"/>
      <c r="P90" s="25"/>
      <c r="Q90" s="25"/>
      <c r="R90" s="25"/>
      <c r="S90" s="25"/>
      <c r="T90" s="21"/>
      <c r="U90" s="31"/>
      <c r="V90" s="31"/>
      <c r="W90" s="31"/>
      <c r="X90" s="22"/>
      <c r="Y90" s="32"/>
      <c r="Z90" s="22"/>
    </row>
    <row r="91" spans="1:28" s="27" customFormat="1" x14ac:dyDescent="0.3">
      <c r="A91" s="35" t="s">
        <v>24</v>
      </c>
      <c r="B91" s="35" t="s">
        <v>79</v>
      </c>
      <c r="C91" s="35" t="s">
        <v>163</v>
      </c>
      <c r="D91" s="3">
        <v>1</v>
      </c>
      <c r="E91" s="22">
        <v>24484.2</v>
      </c>
      <c r="F91" s="22">
        <v>21345.200000000001</v>
      </c>
      <c r="G91" s="22">
        <v>552464</v>
      </c>
      <c r="L91" s="19"/>
      <c r="M91" s="25">
        <f t="shared" si="15"/>
        <v>-2.3673024124428128</v>
      </c>
      <c r="N91" s="25">
        <f t="shared" si="15"/>
        <v>-2.5595272354525314</v>
      </c>
      <c r="O91" s="25">
        <f t="shared" si="15"/>
        <v>0.76125312199361161</v>
      </c>
      <c r="P91" s="25"/>
      <c r="Q91" s="25"/>
      <c r="R91" s="25"/>
      <c r="S91" s="25"/>
      <c r="T91" s="21"/>
      <c r="U91" s="31"/>
      <c r="V91" s="31"/>
      <c r="W91" s="31"/>
      <c r="X91" s="22"/>
      <c r="Y91" s="32"/>
      <c r="Z91" s="22"/>
    </row>
    <row r="92" spans="1:28" s="27" customFormat="1" ht="14.4" x14ac:dyDescent="0.3">
      <c r="A92" s="35" t="s">
        <v>24</v>
      </c>
      <c r="B92" s="35" t="s">
        <v>79</v>
      </c>
      <c r="C92" s="35" t="s">
        <v>164</v>
      </c>
      <c r="D92" s="3">
        <v>3</v>
      </c>
      <c r="E92" s="22">
        <v>57757.600000000006</v>
      </c>
      <c r="F92" s="22">
        <v>2262591.2000000002</v>
      </c>
      <c r="G92" s="22">
        <v>55246.400000000001</v>
      </c>
      <c r="L92" s="19"/>
      <c r="M92" s="25">
        <f t="shared" si="15"/>
        <v>0.42911346545969664</v>
      </c>
      <c r="N92" s="25">
        <f t="shared" si="15"/>
        <v>2.3317195470560339</v>
      </c>
      <c r="O92" s="25">
        <f t="shared" si="15"/>
        <v>-1.1512925464970225</v>
      </c>
      <c r="P92" s="25"/>
      <c r="Q92" s="25"/>
      <c r="R92" s="25"/>
      <c r="S92" s="25"/>
      <c r="T92" s="21"/>
      <c r="U92" s="31">
        <f t="shared" si="13"/>
        <v>0.53651348867290272</v>
      </c>
      <c r="V92" s="31">
        <f t="shared" si="10"/>
        <v>1.7439880689668892</v>
      </c>
      <c r="W92" s="31">
        <f t="shared" si="11"/>
        <v>3.537598969221186</v>
      </c>
      <c r="X92" s="22">
        <f t="shared" si="14"/>
        <v>3</v>
      </c>
      <c r="Y92" s="32">
        <f>_xlfn.STDEV.P(M92:T92)/SQRT(X92)</f>
        <v>0.82212385991661308</v>
      </c>
      <c r="Z92" s="22"/>
    </row>
    <row r="93" spans="1:28" s="26" customFormat="1" ht="14.4" x14ac:dyDescent="0.3">
      <c r="A93" s="36" t="s">
        <v>24</v>
      </c>
      <c r="B93" s="36" t="s">
        <v>79</v>
      </c>
      <c r="C93" s="36" t="s">
        <v>164</v>
      </c>
      <c r="D93" s="28">
        <v>4</v>
      </c>
      <c r="E93" s="29">
        <v>55874.2</v>
      </c>
      <c r="F93" s="29">
        <v>56502</v>
      </c>
      <c r="G93" s="29">
        <v>62780</v>
      </c>
      <c r="L93" s="37"/>
      <c r="M93" s="23">
        <f t="shared" si="15"/>
        <v>-3.3152207316900828E-2</v>
      </c>
      <c r="N93" s="23">
        <f t="shared" si="15"/>
        <v>-3.6899899483979635</v>
      </c>
      <c r="O93" s="23">
        <f t="shared" si="15"/>
        <v>0.12783337150988494</v>
      </c>
      <c r="P93" s="23"/>
      <c r="Q93" s="23"/>
      <c r="R93" s="23"/>
      <c r="S93" s="23"/>
      <c r="T93" s="24"/>
      <c r="U93" s="31">
        <f t="shared" si="13"/>
        <v>-1.1984362614016597</v>
      </c>
      <c r="V93" s="31">
        <f t="shared" si="10"/>
        <v>2.159249619783735</v>
      </c>
      <c r="W93" s="31">
        <f t="shared" si="11"/>
        <v>4.3799377789110343</v>
      </c>
      <c r="X93" s="29">
        <f t="shared" si="14"/>
        <v>3</v>
      </c>
      <c r="Y93" s="33">
        <f>_xlfn.STDEV.P(M93:T93)/SQRT(X93)</f>
        <v>1.0178800322823691</v>
      </c>
      <c r="Z93" s="30">
        <f>AVERAGE(U90:U93)</f>
        <v>-0.3309613863643785</v>
      </c>
      <c r="AA93" s="30">
        <f>4.303*AB93</f>
        <v>3.9587683740661097</v>
      </c>
      <c r="AB93" s="30">
        <f>AVERAGE(Y90:Y93)</f>
        <v>0.92000194609949104</v>
      </c>
    </row>
    <row r="94" spans="1:28" s="27" customFormat="1" ht="14.4" x14ac:dyDescent="0.3">
      <c r="A94" s="35" t="s">
        <v>24</v>
      </c>
      <c r="B94" s="35" t="s">
        <v>77</v>
      </c>
      <c r="C94" s="35" t="s">
        <v>165</v>
      </c>
      <c r="D94" s="3">
        <v>0</v>
      </c>
      <c r="E94" s="22">
        <v>1428245</v>
      </c>
      <c r="F94" s="22">
        <v>1287617.8</v>
      </c>
      <c r="G94" s="22">
        <v>1417572.4</v>
      </c>
      <c r="L94" s="19"/>
      <c r="M94" s="25"/>
      <c r="N94" s="25"/>
      <c r="O94" s="25"/>
      <c r="P94" s="25"/>
      <c r="Q94" s="25"/>
      <c r="R94" s="25"/>
      <c r="S94" s="25"/>
      <c r="T94" s="21"/>
      <c r="U94" s="31"/>
      <c r="V94" s="31"/>
      <c r="W94" s="31"/>
      <c r="X94" s="22"/>
      <c r="Y94" s="32"/>
      <c r="Z94" s="22"/>
    </row>
    <row r="95" spans="1:28" s="27" customFormat="1" ht="14.4" x14ac:dyDescent="0.3">
      <c r="A95" s="35" t="s">
        <v>24</v>
      </c>
      <c r="B95" s="35" t="s">
        <v>77</v>
      </c>
      <c r="C95" s="35" t="s">
        <v>165</v>
      </c>
      <c r="D95" s="3">
        <v>1</v>
      </c>
      <c r="E95" s="22">
        <v>305738.59999999998</v>
      </c>
      <c r="F95" s="22">
        <v>482150.40000000002</v>
      </c>
      <c r="G95" s="22">
        <v>232913.80000000002</v>
      </c>
      <c r="L95" s="19"/>
      <c r="M95" s="25">
        <f t="shared" si="15"/>
        <v>-1.5414712083024611</v>
      </c>
      <c r="N95" s="25">
        <f t="shared" si="15"/>
        <v>-0.98229302492470794</v>
      </c>
      <c r="O95" s="25">
        <f t="shared" si="15"/>
        <v>-1.8060326821021722</v>
      </c>
      <c r="P95" s="25"/>
      <c r="Q95" s="25"/>
      <c r="R95" s="25"/>
      <c r="S95" s="25"/>
      <c r="T95" s="21"/>
      <c r="U95" s="31"/>
      <c r="V95" s="31"/>
      <c r="W95" s="31"/>
      <c r="X95" s="22"/>
      <c r="Y95" s="32"/>
      <c r="Z95" s="22"/>
    </row>
    <row r="96" spans="1:28" s="27" customFormat="1" ht="14.4" x14ac:dyDescent="0.3">
      <c r="A96" s="35" t="s">
        <v>24</v>
      </c>
      <c r="B96" s="35" t="s">
        <v>77</v>
      </c>
      <c r="C96" s="35" t="s">
        <v>165</v>
      </c>
      <c r="D96" s="3">
        <v>3</v>
      </c>
      <c r="E96" s="22">
        <v>594526.60000000009</v>
      </c>
      <c r="F96" s="22">
        <v>661073.39999999991</v>
      </c>
      <c r="G96" s="22">
        <v>529235.4</v>
      </c>
      <c r="L96" s="19"/>
      <c r="M96" s="25">
        <f t="shared" si="15"/>
        <v>0.33251748505174472</v>
      </c>
      <c r="N96" s="25">
        <f t="shared" si="15"/>
        <v>0.15780438949315112</v>
      </c>
      <c r="O96" s="25">
        <f t="shared" si="15"/>
        <v>0.41038244769720933</v>
      </c>
      <c r="P96" s="25"/>
      <c r="Q96" s="25"/>
      <c r="R96" s="25"/>
      <c r="S96" s="25"/>
      <c r="T96" s="21"/>
      <c r="U96" s="31">
        <f t="shared" si="13"/>
        <v>0.30023477408070171</v>
      </c>
      <c r="V96" s="31">
        <f t="shared" si="10"/>
        <v>0.12934662323486873</v>
      </c>
      <c r="W96" s="31">
        <f t="shared" si="11"/>
        <v>0.26237363039930295</v>
      </c>
      <c r="X96" s="22">
        <f t="shared" si="14"/>
        <v>3</v>
      </c>
      <c r="Y96" s="32">
        <f>_xlfn.STDEV.P(M96:T96)/SQRT(X96)</f>
        <v>6.097458294197141E-2</v>
      </c>
      <c r="Z96" s="22"/>
    </row>
    <row r="97" spans="1:28" s="26" customFormat="1" ht="14.4" x14ac:dyDescent="0.3">
      <c r="A97" s="36" t="s">
        <v>24</v>
      </c>
      <c r="B97" s="36" t="s">
        <v>77</v>
      </c>
      <c r="C97" s="36" t="s">
        <v>165</v>
      </c>
      <c r="D97" s="28">
        <v>4</v>
      </c>
      <c r="E97" s="29">
        <v>762149.2</v>
      </c>
      <c r="F97" s="29">
        <v>907798.8</v>
      </c>
      <c r="G97" s="29">
        <v>638472.6</v>
      </c>
      <c r="L97" s="37"/>
      <c r="M97" s="23">
        <f t="shared" si="15"/>
        <v>0.24837687843336376</v>
      </c>
      <c r="N97" s="23">
        <f t="shared" si="15"/>
        <v>0.31715789058473476</v>
      </c>
      <c r="O97" s="23">
        <f t="shared" si="15"/>
        <v>0.18764543804670453</v>
      </c>
      <c r="P97" s="23"/>
      <c r="Q97" s="23"/>
      <c r="R97" s="23"/>
      <c r="S97" s="23"/>
      <c r="T97" s="24"/>
      <c r="U97" s="31">
        <f t="shared" si="13"/>
        <v>0.251060069021601</v>
      </c>
      <c r="V97" s="31">
        <f t="shared" si="10"/>
        <v>6.4797904861218267E-2</v>
      </c>
      <c r="W97" s="31">
        <f t="shared" si="11"/>
        <v>0.13143954682013936</v>
      </c>
      <c r="X97" s="29">
        <f t="shared" si="14"/>
        <v>3</v>
      </c>
      <c r="Y97" s="33">
        <f>_xlfn.STDEV.P(M97:T97)/SQRT(X97)</f>
        <v>3.0546025289365411E-2</v>
      </c>
      <c r="Z97" s="30">
        <f>AVERAGE(U94:U97)</f>
        <v>0.27564742155115135</v>
      </c>
      <c r="AA97" s="30">
        <f>4.303*AB97</f>
        <v>0.19690658860972116</v>
      </c>
      <c r="AB97" s="30">
        <f>AVERAGE(Y94:Y97)</f>
        <v>4.5760304115668407E-2</v>
      </c>
    </row>
    <row r="98" spans="1:28" s="27" customFormat="1" ht="14.4" x14ac:dyDescent="0.3">
      <c r="A98" s="35" t="s">
        <v>24</v>
      </c>
      <c r="B98" s="35" t="s">
        <v>80</v>
      </c>
      <c r="C98" s="35" t="s">
        <v>166</v>
      </c>
      <c r="D98" s="3">
        <v>0</v>
      </c>
      <c r="E98" s="22">
        <v>2663755.4</v>
      </c>
      <c r="F98" s="22">
        <v>2686356.2</v>
      </c>
      <c r="G98" s="22">
        <v>2496132.7999999998</v>
      </c>
      <c r="L98" s="19"/>
      <c r="M98" s="25"/>
      <c r="N98" s="25"/>
      <c r="O98" s="25"/>
      <c r="P98" s="25"/>
      <c r="Q98" s="25"/>
      <c r="R98" s="25"/>
      <c r="S98" s="25"/>
      <c r="T98" s="21"/>
      <c r="U98" s="31"/>
      <c r="V98" s="31"/>
      <c r="W98" s="31"/>
      <c r="X98" s="22"/>
      <c r="Y98" s="32"/>
      <c r="Z98" s="22"/>
    </row>
    <row r="99" spans="1:28" s="27" customFormat="1" ht="14.4" x14ac:dyDescent="0.3">
      <c r="A99" s="35" t="s">
        <v>24</v>
      </c>
      <c r="B99" s="35" t="s">
        <v>80</v>
      </c>
      <c r="C99" s="35" t="s">
        <v>166</v>
      </c>
      <c r="D99" s="3">
        <v>1</v>
      </c>
      <c r="E99" s="22">
        <v>1246183</v>
      </c>
      <c r="F99" s="22">
        <v>1294523.6000000001</v>
      </c>
      <c r="G99" s="22">
        <v>1457751.6</v>
      </c>
      <c r="L99" s="19"/>
      <c r="M99" s="25">
        <f t="shared" si="15"/>
        <v>-0.75965165208103436</v>
      </c>
      <c r="N99" s="25">
        <f t="shared" si="15"/>
        <v>-0.73004295183991275</v>
      </c>
      <c r="O99" s="25">
        <f t="shared" si="15"/>
        <v>-0.53784740551862775</v>
      </c>
      <c r="P99" s="25"/>
      <c r="Q99" s="25"/>
      <c r="R99" s="25"/>
      <c r="S99" s="25"/>
      <c r="T99" s="21"/>
      <c r="U99" s="31"/>
      <c r="V99" s="31"/>
      <c r="W99" s="31"/>
      <c r="X99" s="22"/>
      <c r="Y99" s="32"/>
      <c r="Z99" s="22"/>
    </row>
    <row r="100" spans="1:28" s="27" customFormat="1" ht="14.4" x14ac:dyDescent="0.3">
      <c r="A100" s="35" t="s">
        <v>24</v>
      </c>
      <c r="B100" s="35" t="s">
        <v>80</v>
      </c>
      <c r="C100" s="35" t="s">
        <v>166</v>
      </c>
      <c r="D100" s="3">
        <v>3</v>
      </c>
      <c r="E100" s="22">
        <v>3382586.4000000004</v>
      </c>
      <c r="F100" s="22">
        <v>3097565.2</v>
      </c>
      <c r="G100" s="22">
        <v>3945723</v>
      </c>
      <c r="L100" s="19"/>
      <c r="M100" s="25">
        <f t="shared" si="15"/>
        <v>0.49927767220448249</v>
      </c>
      <c r="N100" s="25">
        <f t="shared" si="15"/>
        <v>0.4362368162561987</v>
      </c>
      <c r="O100" s="25">
        <f t="shared" si="15"/>
        <v>0.49786847938325529</v>
      </c>
      <c r="P100" s="25"/>
      <c r="Q100" s="25"/>
      <c r="R100" s="25"/>
      <c r="S100" s="25"/>
      <c r="T100" s="21"/>
      <c r="U100" s="31">
        <f t="shared" si="13"/>
        <v>0.47779432261464549</v>
      </c>
      <c r="V100" s="31">
        <f t="shared" si="10"/>
        <v>3.5996752730643761E-2</v>
      </c>
      <c r="W100" s="31">
        <f t="shared" si="11"/>
        <v>7.3017744571309315E-2</v>
      </c>
      <c r="X100" s="22">
        <f t="shared" si="14"/>
        <v>3</v>
      </c>
      <c r="Y100" s="32">
        <f>_xlfn.STDEV.P(M100:T100)/SQRT(X100)</f>
        <v>1.6969031971022383E-2</v>
      </c>
      <c r="Z100" s="22"/>
    </row>
    <row r="101" spans="1:28" s="26" customFormat="1" ht="14.4" x14ac:dyDescent="0.3">
      <c r="A101" s="36" t="s">
        <v>24</v>
      </c>
      <c r="B101" s="36" t="s">
        <v>80</v>
      </c>
      <c r="C101" s="36" t="s">
        <v>166</v>
      </c>
      <c r="D101" s="28">
        <v>4</v>
      </c>
      <c r="E101" s="29">
        <v>4205632.2</v>
      </c>
      <c r="F101" s="29">
        <v>3794423.2</v>
      </c>
      <c r="G101" s="29">
        <v>4911907.2</v>
      </c>
      <c r="L101" s="37"/>
      <c r="M101" s="23">
        <f t="shared" si="15"/>
        <v>0.21778400297801248</v>
      </c>
      <c r="N101" s="23">
        <f t="shared" si="15"/>
        <v>0.20291602630332761</v>
      </c>
      <c r="O101" s="23">
        <f t="shared" si="15"/>
        <v>0.21903009069030688</v>
      </c>
      <c r="P101" s="23"/>
      <c r="Q101" s="23"/>
      <c r="R101" s="23"/>
      <c r="S101" s="23"/>
      <c r="T101" s="24"/>
      <c r="U101" s="31">
        <f t="shared" si="13"/>
        <v>0.21324337332388232</v>
      </c>
      <c r="V101" s="31">
        <f t="shared" si="10"/>
        <v>8.965420012966652E-3</v>
      </c>
      <c r="W101" s="31">
        <f t="shared" si="11"/>
        <v>1.818593897565705E-2</v>
      </c>
      <c r="X101" s="29">
        <f t="shared" si="14"/>
        <v>3</v>
      </c>
      <c r="Y101" s="33">
        <f>_xlfn.STDEV.P(M101:T101)/SQRT(X101)</f>
        <v>4.2263395249028703E-3</v>
      </c>
      <c r="Z101" s="30">
        <f>AVERAGE(U98:U101)</f>
        <v>0.34551884796926391</v>
      </c>
      <c r="AA101" s="30">
        <f>4.303*AB101</f>
        <v>4.5601841773483184E-2</v>
      </c>
      <c r="AB101" s="30">
        <f>AVERAGE(Y98:Y101)</f>
        <v>1.0597685747962627E-2</v>
      </c>
    </row>
    <row r="102" spans="1:28" s="27" customFormat="1" x14ac:dyDescent="0.3">
      <c r="A102" s="35" t="s">
        <v>25</v>
      </c>
      <c r="B102" s="35" t="s">
        <v>81</v>
      </c>
      <c r="C102" s="35" t="s">
        <v>38</v>
      </c>
      <c r="D102" s="3">
        <v>0</v>
      </c>
      <c r="E102" s="22">
        <v>96938.622000000003</v>
      </c>
      <c r="F102" s="22">
        <v>96938.622000000003</v>
      </c>
      <c r="G102" s="22">
        <v>96938.622000000003</v>
      </c>
      <c r="L102" s="19"/>
      <c r="M102" s="25"/>
      <c r="N102" s="25"/>
      <c r="O102" s="25"/>
      <c r="P102" s="25"/>
      <c r="Q102" s="25"/>
      <c r="R102" s="25"/>
      <c r="S102" s="25"/>
      <c r="T102" s="21"/>
      <c r="U102" s="31"/>
      <c r="V102" s="31"/>
      <c r="W102" s="31"/>
      <c r="X102" s="22"/>
      <c r="Y102" s="32"/>
      <c r="Z102" s="22"/>
    </row>
    <row r="103" spans="1:28" s="27" customFormat="1" x14ac:dyDescent="0.3">
      <c r="A103" s="35" t="s">
        <v>25</v>
      </c>
      <c r="B103" s="35" t="s">
        <v>81</v>
      </c>
      <c r="C103" s="35" t="s">
        <v>38</v>
      </c>
      <c r="D103" s="3">
        <v>1</v>
      </c>
      <c r="E103" s="22">
        <v>70313.781999999992</v>
      </c>
      <c r="F103" s="22">
        <v>72492.178000000014</v>
      </c>
      <c r="G103" s="22">
        <v>77272.546999999991</v>
      </c>
      <c r="L103" s="19"/>
      <c r="M103" s="25">
        <f t="shared" si="15"/>
        <v>-0.32111019021644793</v>
      </c>
      <c r="N103" s="25">
        <f t="shared" si="15"/>
        <v>-0.29059934895290951</v>
      </c>
      <c r="O103" s="25">
        <f t="shared" si="15"/>
        <v>-0.22673927159576479</v>
      </c>
      <c r="P103" s="25"/>
      <c r="Q103" s="25"/>
      <c r="R103" s="25"/>
      <c r="S103" s="25"/>
      <c r="T103" s="21"/>
      <c r="U103" s="31"/>
      <c r="V103" s="31"/>
      <c r="W103" s="31"/>
      <c r="X103" s="22"/>
      <c r="Y103" s="32"/>
      <c r="Z103" s="22"/>
    </row>
    <row r="104" spans="1:28" s="27" customFormat="1" x14ac:dyDescent="0.3">
      <c r="A104" s="35" t="s">
        <v>25</v>
      </c>
      <c r="B104" s="35" t="s">
        <v>81</v>
      </c>
      <c r="C104" s="35" t="s">
        <v>38</v>
      </c>
      <c r="D104" s="3">
        <v>2</v>
      </c>
      <c r="E104" s="22">
        <v>45080.695000000007</v>
      </c>
      <c r="F104" s="22">
        <v>51192.305999999997</v>
      </c>
      <c r="G104" s="22">
        <v>43446.898000000008</v>
      </c>
      <c r="L104" s="19"/>
      <c r="M104" s="25">
        <f t="shared" ref="M104:O119" si="16">(LN(E104)-LN(E103))/($D104-$D103)</f>
        <v>-0.44451371903229742</v>
      </c>
      <c r="N104" s="25">
        <f t="shared" si="16"/>
        <v>-0.34788941906917081</v>
      </c>
      <c r="O104" s="25">
        <f t="shared" si="16"/>
        <v>-0.57579928698431537</v>
      </c>
      <c r="P104" s="25"/>
      <c r="Q104" s="25"/>
      <c r="R104" s="25"/>
      <c r="S104" s="25"/>
      <c r="T104" s="21"/>
      <c r="U104" s="31">
        <f t="shared" si="13"/>
        <v>-0.45606747502859452</v>
      </c>
      <c r="V104" s="31">
        <f t="shared" si="10"/>
        <v>0.11439337363453835</v>
      </c>
      <c r="W104" s="31">
        <f t="shared" si="11"/>
        <v>0.23204165662383339</v>
      </c>
      <c r="X104" s="22">
        <f t="shared" si="14"/>
        <v>3</v>
      </c>
      <c r="Y104" s="32">
        <f>_xlfn.STDEV.P(M104:T104)/SQRT(X104)</f>
        <v>5.3925553479859029E-2</v>
      </c>
      <c r="Z104" s="22"/>
    </row>
    <row r="105" spans="1:28" s="27" customFormat="1" x14ac:dyDescent="0.3">
      <c r="A105" s="35" t="s">
        <v>25</v>
      </c>
      <c r="B105" s="35" t="s">
        <v>81</v>
      </c>
      <c r="C105" s="35" t="s">
        <v>38</v>
      </c>
      <c r="D105" s="3">
        <v>4</v>
      </c>
      <c r="E105" s="22">
        <v>1</v>
      </c>
      <c r="F105" s="22">
        <v>1</v>
      </c>
      <c r="G105" s="22">
        <v>1</v>
      </c>
      <c r="L105" s="19"/>
      <c r="M105" s="25">
        <f t="shared" si="16"/>
        <v>-5.3581046925356253</v>
      </c>
      <c r="N105" s="25">
        <f t="shared" si="16"/>
        <v>-5.4216722631489578</v>
      </c>
      <c r="O105" s="25">
        <f t="shared" si="16"/>
        <v>-5.3396473678699579</v>
      </c>
      <c r="P105" s="25"/>
      <c r="Q105" s="25"/>
      <c r="R105" s="25"/>
      <c r="S105" s="25"/>
      <c r="T105" s="21"/>
      <c r="U105" s="31">
        <f t="shared" si="13"/>
        <v>-5.3731414411848464</v>
      </c>
      <c r="V105" s="31">
        <f t="shared" si="10"/>
        <v>4.3030207050833817E-2</v>
      </c>
      <c r="W105" s="31">
        <f t="shared" si="11"/>
        <v>8.7284780680052923E-2</v>
      </c>
      <c r="X105" s="22">
        <f t="shared" si="14"/>
        <v>3</v>
      </c>
      <c r="Y105" s="32">
        <f>_xlfn.STDEV.P(M105:T105)/SQRT(X105)</f>
        <v>2.028463413433719E-2</v>
      </c>
      <c r="Z105" s="22"/>
      <c r="AA105" s="25"/>
    </row>
    <row r="106" spans="1:28" s="26" customFormat="1" x14ac:dyDescent="0.3">
      <c r="A106" s="36" t="s">
        <v>25</v>
      </c>
      <c r="B106" s="36" t="s">
        <v>81</v>
      </c>
      <c r="C106" s="36" t="s">
        <v>38</v>
      </c>
      <c r="D106" s="28">
        <v>6</v>
      </c>
      <c r="E106" s="29">
        <v>75638.75</v>
      </c>
      <c r="F106" s="29">
        <v>80540.141000000003</v>
      </c>
      <c r="G106" s="29">
        <v>62931.44</v>
      </c>
      <c r="L106" s="37"/>
      <c r="M106" s="23">
        <f t="shared" si="16"/>
        <v>5.6168619984940191</v>
      </c>
      <c r="N106" s="23">
        <f t="shared" si="16"/>
        <v>5.6482554925434014</v>
      </c>
      <c r="O106" s="23">
        <f t="shared" si="16"/>
        <v>5.5249005794135551</v>
      </c>
      <c r="P106" s="23"/>
      <c r="Q106" s="23"/>
      <c r="R106" s="23"/>
      <c r="S106" s="23"/>
      <c r="T106" s="24"/>
      <c r="U106" s="31">
        <f t="shared" si="13"/>
        <v>5.5966726901503252</v>
      </c>
      <c r="V106" s="31">
        <f t="shared" si="10"/>
        <v>6.4107837093958703E-2</v>
      </c>
      <c r="W106" s="31">
        <f t="shared" si="11"/>
        <v>0.13003977633684935</v>
      </c>
      <c r="X106" s="29">
        <f t="shared" si="14"/>
        <v>3</v>
      </c>
      <c r="Y106" s="33">
        <f>_xlfn.STDEV.P(M106:T106)/SQRT(X106)</f>
        <v>3.0220724224227131E-2</v>
      </c>
      <c r="Z106" s="30">
        <f>AVERAGE(U103:U106)</f>
        <v>-7.7512075354371809E-2</v>
      </c>
      <c r="AA106" s="30">
        <f>4.303*AB106</f>
        <v>0.14978873788024522</v>
      </c>
      <c r="AB106" s="30">
        <f>AVERAGE(Y103:Y106)</f>
        <v>3.4810303946141118E-2</v>
      </c>
    </row>
    <row r="107" spans="1:28" s="27" customFormat="1" x14ac:dyDescent="0.3">
      <c r="A107" s="35" t="s">
        <v>25</v>
      </c>
      <c r="B107" s="35" t="s">
        <v>81</v>
      </c>
      <c r="C107" s="35" t="s">
        <v>39</v>
      </c>
      <c r="D107" s="3">
        <v>0</v>
      </c>
      <c r="E107" s="22">
        <v>96938.622000000003</v>
      </c>
      <c r="F107" s="22">
        <v>96938.622000000003</v>
      </c>
      <c r="G107" s="22">
        <v>96938.622000000003</v>
      </c>
      <c r="L107" s="19"/>
      <c r="M107" s="25"/>
      <c r="N107" s="25"/>
      <c r="O107" s="25"/>
      <c r="P107" s="25"/>
      <c r="Q107" s="25"/>
      <c r="R107" s="25"/>
      <c r="S107" s="25"/>
      <c r="T107" s="21"/>
      <c r="U107" s="31"/>
      <c r="V107" s="31"/>
      <c r="W107" s="31"/>
      <c r="X107" s="22"/>
      <c r="Y107" s="32"/>
      <c r="Z107" s="22"/>
    </row>
    <row r="108" spans="1:28" s="27" customFormat="1" x14ac:dyDescent="0.3">
      <c r="A108" s="35" t="s">
        <v>25</v>
      </c>
      <c r="B108" s="35" t="s">
        <v>81</v>
      </c>
      <c r="C108" s="35" t="s">
        <v>39</v>
      </c>
      <c r="D108" s="3">
        <v>2</v>
      </c>
      <c r="E108" s="22">
        <v>155755.31400000001</v>
      </c>
      <c r="F108" s="22">
        <v>93792.05</v>
      </c>
      <c r="G108" s="22">
        <v>155029.18200000003</v>
      </c>
      <c r="L108" s="19"/>
      <c r="M108" s="25">
        <f t="shared" si="16"/>
        <v>0.23710413026388366</v>
      </c>
      <c r="N108" s="25">
        <f t="shared" si="16"/>
        <v>-1.6498958857505741E-2</v>
      </c>
      <c r="O108" s="25">
        <f t="shared" si="16"/>
        <v>0.23476767741418758</v>
      </c>
      <c r="P108" s="25"/>
      <c r="Q108" s="25"/>
      <c r="R108" s="25"/>
      <c r="S108" s="25"/>
      <c r="T108" s="21"/>
      <c r="U108" s="31"/>
      <c r="V108" s="31"/>
      <c r="W108" s="31"/>
      <c r="X108" s="22"/>
      <c r="Y108" s="32"/>
      <c r="Z108" s="22"/>
    </row>
    <row r="109" spans="1:28" s="27" customFormat="1" x14ac:dyDescent="0.3">
      <c r="A109" s="35" t="s">
        <v>25</v>
      </c>
      <c r="B109" s="35" t="s">
        <v>81</v>
      </c>
      <c r="C109" s="35" t="s">
        <v>39</v>
      </c>
      <c r="D109" s="3">
        <v>4</v>
      </c>
      <c r="E109" s="22">
        <v>317017.12899999996</v>
      </c>
      <c r="F109" s="22">
        <v>358467.16399999999</v>
      </c>
      <c r="G109" s="22">
        <v>278108.55600000004</v>
      </c>
      <c r="L109" s="19"/>
      <c r="M109" s="25">
        <f t="shared" si="16"/>
        <v>0.35533476562607369</v>
      </c>
      <c r="N109" s="25">
        <f t="shared" si="16"/>
        <v>0.67037848273719813</v>
      </c>
      <c r="O109" s="25">
        <f t="shared" si="16"/>
        <v>0.29219907825598312</v>
      </c>
      <c r="P109" s="25"/>
      <c r="Q109" s="25"/>
      <c r="R109" s="25"/>
      <c r="S109" s="25"/>
      <c r="T109" s="21"/>
      <c r="U109" s="31">
        <f t="shared" si="13"/>
        <v>0.43930410887308496</v>
      </c>
      <c r="V109" s="31">
        <f t="shared" si="10"/>
        <v>0.20259085232912766</v>
      </c>
      <c r="W109" s="31">
        <f t="shared" si="11"/>
        <v>0.41094615446407068</v>
      </c>
      <c r="X109" s="22">
        <f t="shared" si="14"/>
        <v>3</v>
      </c>
      <c r="Y109" s="32">
        <f>_xlfn.STDEV.P(M109:T109)/SQRT(X109)</f>
        <v>9.5502243658859093E-2</v>
      </c>
      <c r="Z109" s="22"/>
      <c r="AA109" s="25"/>
    </row>
    <row r="110" spans="1:28" s="26" customFormat="1" x14ac:dyDescent="0.3">
      <c r="A110" s="36" t="s">
        <v>25</v>
      </c>
      <c r="B110" s="36" t="s">
        <v>81</v>
      </c>
      <c r="C110" s="36" t="s">
        <v>39</v>
      </c>
      <c r="D110" s="28">
        <v>6</v>
      </c>
      <c r="E110" s="29">
        <v>747068.8060000001</v>
      </c>
      <c r="F110" s="29">
        <v>516461.38500000001</v>
      </c>
      <c r="G110" s="29">
        <v>649888.14</v>
      </c>
      <c r="L110" s="37"/>
      <c r="M110" s="23">
        <f t="shared" si="16"/>
        <v>0.42860074177281149</v>
      </c>
      <c r="N110" s="23">
        <f t="shared" si="16"/>
        <v>0.18258172992042621</v>
      </c>
      <c r="O110" s="23">
        <f t="shared" si="16"/>
        <v>0.42439436454710489</v>
      </c>
      <c r="P110" s="23"/>
      <c r="Q110" s="23"/>
      <c r="R110" s="23"/>
      <c r="S110" s="23"/>
      <c r="T110" s="24"/>
      <c r="U110" s="31">
        <f t="shared" si="13"/>
        <v>0.34519227874678088</v>
      </c>
      <c r="V110" s="31">
        <f t="shared" si="10"/>
        <v>0.14084057066253117</v>
      </c>
      <c r="W110" s="31">
        <f t="shared" si="11"/>
        <v>0.28568857004591897</v>
      </c>
      <c r="X110" s="29">
        <f t="shared" si="14"/>
        <v>3</v>
      </c>
      <c r="Y110" s="33">
        <f>_xlfn.STDEV.P(M110:T110)/SQRT(X110)</f>
        <v>6.6392881721105967E-2</v>
      </c>
      <c r="Z110" s="30">
        <f>AVERAGE(U107:U110)</f>
        <v>0.39224819380993292</v>
      </c>
      <c r="AA110" s="30">
        <f>4.303*AB110</f>
        <v>0.34831736225499482</v>
      </c>
      <c r="AB110" s="30">
        <f>AVERAGE(Y107:Y110)</f>
        <v>8.094756268998253E-2</v>
      </c>
    </row>
    <row r="111" spans="1:28" s="27" customFormat="1" x14ac:dyDescent="0.3">
      <c r="A111" s="35" t="s">
        <v>25</v>
      </c>
      <c r="B111" s="35" t="s">
        <v>79</v>
      </c>
      <c r="C111" s="35" t="s">
        <v>37</v>
      </c>
      <c r="D111" s="3">
        <v>0</v>
      </c>
      <c r="E111" s="22">
        <v>85320.510000000009</v>
      </c>
      <c r="F111" s="22">
        <v>85320.510000000009</v>
      </c>
      <c r="G111" s="22">
        <v>85320.510000000009</v>
      </c>
      <c r="L111" s="19"/>
      <c r="M111" s="25"/>
      <c r="N111" s="25"/>
      <c r="O111" s="25"/>
      <c r="P111" s="25"/>
      <c r="Q111" s="25"/>
      <c r="R111" s="25"/>
      <c r="S111" s="25"/>
      <c r="T111" s="21"/>
      <c r="U111" s="31"/>
      <c r="V111" s="31"/>
      <c r="W111" s="31"/>
      <c r="X111" s="22"/>
      <c r="Y111" s="32"/>
      <c r="Z111" s="22"/>
    </row>
    <row r="112" spans="1:28" s="27" customFormat="1" x14ac:dyDescent="0.3">
      <c r="A112" s="35" t="s">
        <v>25</v>
      </c>
      <c r="B112" s="35" t="s">
        <v>79</v>
      </c>
      <c r="C112" s="35" t="s">
        <v>37</v>
      </c>
      <c r="D112" s="3">
        <v>1</v>
      </c>
      <c r="E112" s="22">
        <v>42236.678000000014</v>
      </c>
      <c r="F112" s="22">
        <v>47622.156999999999</v>
      </c>
      <c r="G112" s="22">
        <v>45988.36</v>
      </c>
      <c r="L112" s="19"/>
      <c r="M112" s="25">
        <f t="shared" si="16"/>
        <v>-0.70312588060984105</v>
      </c>
      <c r="N112" s="25">
        <f t="shared" si="16"/>
        <v>-0.58311673495481209</v>
      </c>
      <c r="O112" s="25">
        <f t="shared" si="16"/>
        <v>-0.61802655009183738</v>
      </c>
      <c r="P112" s="25"/>
      <c r="Q112" s="25"/>
      <c r="R112" s="25"/>
      <c r="S112" s="25"/>
      <c r="T112" s="21"/>
      <c r="U112" s="31"/>
      <c r="V112" s="31"/>
      <c r="W112" s="31"/>
      <c r="X112" s="22"/>
      <c r="Y112" s="32"/>
      <c r="Z112" s="22"/>
    </row>
    <row r="113" spans="1:28" s="27" customFormat="1" x14ac:dyDescent="0.3">
      <c r="A113" s="35" t="s">
        <v>25</v>
      </c>
      <c r="B113" s="35" t="s">
        <v>79</v>
      </c>
      <c r="C113" s="35" t="s">
        <v>37</v>
      </c>
      <c r="D113" s="3">
        <v>2</v>
      </c>
      <c r="E113" s="22">
        <v>19060.965</v>
      </c>
      <c r="F113" s="22">
        <v>26866.884000000005</v>
      </c>
      <c r="G113" s="22">
        <v>18153.300000000003</v>
      </c>
      <c r="L113" s="19"/>
      <c r="M113" s="25">
        <f t="shared" si="16"/>
        <v>-0.7956464639367411</v>
      </c>
      <c r="N113" s="25">
        <f t="shared" si="16"/>
        <v>-0.57240368598517755</v>
      </c>
      <c r="O113" s="25">
        <f t="shared" si="16"/>
        <v>-0.92953595862417515</v>
      </c>
      <c r="P113" s="25"/>
      <c r="Q113" s="25"/>
      <c r="R113" s="25"/>
      <c r="S113" s="25"/>
      <c r="T113" s="21"/>
      <c r="U113" s="31">
        <f t="shared" si="13"/>
        <v>-0.7658620361820313</v>
      </c>
      <c r="V113" s="31">
        <f t="shared" si="10"/>
        <v>0.18041950876382637</v>
      </c>
      <c r="W113" s="31">
        <f t="shared" si="11"/>
        <v>0.36597261161791966</v>
      </c>
      <c r="X113" s="22">
        <f t="shared" si="14"/>
        <v>3</v>
      </c>
      <c r="Y113" s="32">
        <f>_xlfn.STDEV.P(M113:T113)/SQRT(X113)</f>
        <v>8.505057207016492E-2</v>
      </c>
      <c r="Z113" s="22"/>
    </row>
    <row r="114" spans="1:28" s="27" customFormat="1" x14ac:dyDescent="0.3">
      <c r="A114" s="35" t="s">
        <v>25</v>
      </c>
      <c r="B114" s="35" t="s">
        <v>79</v>
      </c>
      <c r="C114" s="35" t="s">
        <v>37</v>
      </c>
      <c r="D114" s="3">
        <v>4</v>
      </c>
      <c r="E114" s="22">
        <v>12888.843000000008</v>
      </c>
      <c r="F114" s="22">
        <v>18818.920999999998</v>
      </c>
      <c r="G114" s="22">
        <v>10226.359000000004</v>
      </c>
      <c r="L114" s="19"/>
      <c r="M114" s="25">
        <f t="shared" si="16"/>
        <v>-0.19564023655810292</v>
      </c>
      <c r="N114" s="25">
        <f t="shared" si="16"/>
        <v>-0.17801582512649539</v>
      </c>
      <c r="O114" s="25">
        <f t="shared" si="16"/>
        <v>-0.28694187986656416</v>
      </c>
      <c r="P114" s="25"/>
      <c r="Q114" s="25"/>
      <c r="R114" s="25"/>
      <c r="S114" s="25"/>
      <c r="T114" s="21"/>
      <c r="U114" s="31">
        <f t="shared" si="13"/>
        <v>-0.22019931385038749</v>
      </c>
      <c r="V114" s="31">
        <f t="shared" si="10"/>
        <v>5.8468645942893333E-2</v>
      </c>
      <c r="W114" s="31">
        <f t="shared" si="11"/>
        <v>0.11860093844670958</v>
      </c>
      <c r="X114" s="22">
        <f t="shared" si="14"/>
        <v>3</v>
      </c>
      <c r="Y114" s="32">
        <f>_xlfn.STDEV.P(M114:T114)/SQRT(X114)</f>
        <v>2.7562384022010129E-2</v>
      </c>
      <c r="Z114" s="22"/>
      <c r="AA114" s="25"/>
    </row>
    <row r="115" spans="1:28" s="26" customFormat="1" x14ac:dyDescent="0.3">
      <c r="A115" s="36" t="s">
        <v>25</v>
      </c>
      <c r="B115" s="36" t="s">
        <v>79</v>
      </c>
      <c r="C115" s="36" t="s">
        <v>37</v>
      </c>
      <c r="D115" s="28">
        <v>6</v>
      </c>
      <c r="E115" s="29">
        <v>30316.010999999999</v>
      </c>
      <c r="F115" s="29">
        <v>58695.67</v>
      </c>
      <c r="G115" s="29">
        <v>42236.678000000014</v>
      </c>
      <c r="L115" s="37"/>
      <c r="M115" s="23">
        <f t="shared" si="16"/>
        <v>0.4276569676877191</v>
      </c>
      <c r="N115" s="23">
        <f t="shared" si="16"/>
        <v>0.56875157965909739</v>
      </c>
      <c r="O115" s="23">
        <f t="shared" si="16"/>
        <v>0.70916019391964991</v>
      </c>
      <c r="P115" s="23"/>
      <c r="Q115" s="23"/>
      <c r="R115" s="23"/>
      <c r="S115" s="23"/>
      <c r="T115" s="24"/>
      <c r="U115" s="31">
        <f t="shared" si="13"/>
        <v>0.5685229137554888</v>
      </c>
      <c r="V115" s="31">
        <f t="shared" si="10"/>
        <v>0.14075175242538898</v>
      </c>
      <c r="W115" s="31">
        <f t="shared" si="11"/>
        <v>0.28550840636833796</v>
      </c>
      <c r="X115" s="29">
        <f t="shared" si="14"/>
        <v>3</v>
      </c>
      <c r="Y115" s="33">
        <f>_xlfn.STDEV.P(M115:T115)/SQRT(X115)</f>
        <v>6.6351012402588422E-2</v>
      </c>
      <c r="Z115" s="30">
        <f>AVERAGE(U112:U115)</f>
        <v>-0.13917947875897665</v>
      </c>
      <c r="AA115" s="30">
        <f>4.303*AB115</f>
        <v>0.25669398547765576</v>
      </c>
      <c r="AB115" s="30">
        <f>AVERAGE(Y112:Y115)</f>
        <v>5.965465616492116E-2</v>
      </c>
    </row>
    <row r="116" spans="1:28" s="27" customFormat="1" x14ac:dyDescent="0.3">
      <c r="A116" s="35" t="s">
        <v>25</v>
      </c>
      <c r="B116" s="35" t="s">
        <v>83</v>
      </c>
      <c r="C116" s="35" t="s">
        <v>36</v>
      </c>
      <c r="D116" s="3">
        <v>0</v>
      </c>
      <c r="E116" s="22">
        <v>85320.510000000009</v>
      </c>
      <c r="F116" s="22">
        <v>85320.510000000009</v>
      </c>
      <c r="G116" s="22">
        <v>85320.510000000009</v>
      </c>
      <c r="L116" s="19"/>
      <c r="M116" s="25"/>
      <c r="N116" s="25"/>
      <c r="O116" s="25"/>
      <c r="P116" s="25"/>
      <c r="Q116" s="25"/>
      <c r="R116" s="25"/>
      <c r="S116" s="25"/>
      <c r="T116" s="21"/>
      <c r="U116" s="31"/>
      <c r="V116" s="31"/>
      <c r="W116" s="31"/>
      <c r="X116" s="22"/>
      <c r="Y116" s="32"/>
      <c r="Z116" s="22"/>
    </row>
    <row r="117" spans="1:28" s="27" customFormat="1" x14ac:dyDescent="0.3">
      <c r="A117" s="35" t="s">
        <v>25</v>
      </c>
      <c r="B117" s="35" t="s">
        <v>83</v>
      </c>
      <c r="C117" s="35" t="s">
        <v>36</v>
      </c>
      <c r="D117" s="3">
        <v>2</v>
      </c>
      <c r="E117" s="22">
        <v>66683.121999999988</v>
      </c>
      <c r="F117" s="22">
        <v>98390.886000000013</v>
      </c>
      <c r="G117" s="22">
        <v>74368.018999999986</v>
      </c>
      <c r="L117" s="19"/>
      <c r="M117" s="25">
        <f t="shared" si="16"/>
        <v>-0.12323149682967749</v>
      </c>
      <c r="N117" s="25">
        <f t="shared" si="16"/>
        <v>7.1266653367771049E-2</v>
      </c>
      <c r="O117" s="25">
        <f t="shared" si="16"/>
        <v>-6.8694436903089517E-2</v>
      </c>
      <c r="P117" s="25"/>
      <c r="Q117" s="25"/>
      <c r="R117" s="25"/>
      <c r="S117" s="25"/>
      <c r="T117" s="21"/>
      <c r="U117" s="31"/>
      <c r="V117" s="31"/>
      <c r="W117" s="31"/>
      <c r="X117" s="22"/>
      <c r="Y117" s="32"/>
      <c r="Z117" s="22"/>
    </row>
    <row r="118" spans="1:28" s="27" customFormat="1" x14ac:dyDescent="0.3">
      <c r="A118" s="35" t="s">
        <v>25</v>
      </c>
      <c r="B118" s="35" t="s">
        <v>83</v>
      </c>
      <c r="C118" s="35" t="s">
        <v>36</v>
      </c>
      <c r="D118" s="3">
        <v>4</v>
      </c>
      <c r="E118" s="22">
        <v>199565.27799999999</v>
      </c>
      <c r="F118" s="22">
        <v>232785.81700000004</v>
      </c>
      <c r="G118" s="22">
        <v>195934.61799999996</v>
      </c>
      <c r="L118" s="19"/>
      <c r="M118" s="25">
        <f t="shared" si="16"/>
        <v>0.54809475670334251</v>
      </c>
      <c r="N118" s="25">
        <f t="shared" si="16"/>
        <v>0.43058530632226955</v>
      </c>
      <c r="O118" s="25">
        <f t="shared" si="16"/>
        <v>0.48437751233577231</v>
      </c>
      <c r="P118" s="25"/>
      <c r="Q118" s="25"/>
      <c r="R118" s="25"/>
      <c r="S118" s="25"/>
      <c r="T118" s="21"/>
      <c r="U118" s="31">
        <f t="shared" si="13"/>
        <v>0.48768585845379481</v>
      </c>
      <c r="V118" s="31">
        <f t="shared" si="10"/>
        <v>5.8824540778003004E-2</v>
      </c>
      <c r="W118" s="31">
        <f t="shared" si="11"/>
        <v>0.11932285462505876</v>
      </c>
      <c r="X118" s="22">
        <f t="shared" si="14"/>
        <v>3</v>
      </c>
      <c r="Y118" s="32">
        <f>_xlfn.STDEV.P(M118:T118)/SQRT(X118)</f>
        <v>2.773015445620701E-2</v>
      </c>
      <c r="Z118" s="22"/>
      <c r="AA118" s="25"/>
    </row>
    <row r="119" spans="1:28" s="26" customFormat="1" x14ac:dyDescent="0.3">
      <c r="A119" s="36" t="s">
        <v>25</v>
      </c>
      <c r="B119" s="36" t="s">
        <v>83</v>
      </c>
      <c r="C119" s="36" t="s">
        <v>36</v>
      </c>
      <c r="D119" s="28">
        <v>6</v>
      </c>
      <c r="E119" s="29">
        <v>474043.174</v>
      </c>
      <c r="F119" s="29">
        <v>552162.875</v>
      </c>
      <c r="G119" s="29">
        <v>495464.06799999997</v>
      </c>
      <c r="L119" s="37"/>
      <c r="M119" s="23">
        <f t="shared" si="16"/>
        <v>0.43257850555311617</v>
      </c>
      <c r="N119" s="23">
        <f t="shared" si="16"/>
        <v>0.43186213784919847</v>
      </c>
      <c r="O119" s="23">
        <f t="shared" si="16"/>
        <v>0.46385690627179965</v>
      </c>
      <c r="P119" s="23"/>
      <c r="Q119" s="23"/>
      <c r="R119" s="23"/>
      <c r="S119" s="23"/>
      <c r="T119" s="24"/>
      <c r="U119" s="31">
        <f t="shared" si="13"/>
        <v>0.44276584989137141</v>
      </c>
      <c r="V119" s="31">
        <f t="shared" si="10"/>
        <v>1.8268902268708035E-2</v>
      </c>
      <c r="W119" s="31">
        <f t="shared" si="11"/>
        <v>3.7057621542599638E-2</v>
      </c>
      <c r="X119" s="29">
        <f t="shared" si="14"/>
        <v>3</v>
      </c>
      <c r="Y119" s="33">
        <f>_xlfn.STDEV.P(M119:T119)/SQRT(X119)</f>
        <v>8.6120431193585038E-3</v>
      </c>
      <c r="Z119" s="30">
        <f>AVERAGE(U116:U119)</f>
        <v>0.46522585417258311</v>
      </c>
      <c r="AA119" s="30">
        <f>4.303*AB119</f>
        <v>7.8190238083829203E-2</v>
      </c>
      <c r="AB119" s="30">
        <f>AVERAGE(Y116:Y119)</f>
        <v>1.8171098787782756E-2</v>
      </c>
    </row>
    <row r="120" spans="1:28" s="27" customFormat="1" x14ac:dyDescent="0.3">
      <c r="A120" s="35" t="s">
        <v>26</v>
      </c>
      <c r="B120" s="35" t="s">
        <v>79</v>
      </c>
      <c r="C120" s="35" t="s">
        <v>56</v>
      </c>
      <c r="D120" s="3">
        <v>0</v>
      </c>
      <c r="E120" s="22">
        <v>89798.323999999993</v>
      </c>
      <c r="F120" s="22">
        <v>81931.894</v>
      </c>
      <c r="G120" s="22">
        <v>87317.373000000007</v>
      </c>
      <c r="L120" s="19"/>
      <c r="M120" s="25"/>
      <c r="N120" s="25"/>
      <c r="O120" s="25"/>
      <c r="P120" s="25"/>
      <c r="Q120" s="25"/>
      <c r="R120" s="25"/>
      <c r="S120" s="25"/>
      <c r="T120" s="21"/>
      <c r="U120" s="31"/>
      <c r="V120" s="31"/>
      <c r="W120" s="31"/>
      <c r="X120" s="22"/>
      <c r="Y120" s="32"/>
      <c r="Z120" s="22"/>
    </row>
    <row r="121" spans="1:28" s="27" customFormat="1" x14ac:dyDescent="0.3">
      <c r="A121" s="35" t="s">
        <v>26</v>
      </c>
      <c r="B121" s="35" t="s">
        <v>79</v>
      </c>
      <c r="C121" s="35" t="s">
        <v>56</v>
      </c>
      <c r="D121" s="3">
        <v>1</v>
      </c>
      <c r="E121" s="22">
        <v>195026.95299999998</v>
      </c>
      <c r="F121" s="22">
        <v>197507.90399999998</v>
      </c>
      <c r="G121" s="22">
        <v>191638.33700000003</v>
      </c>
      <c r="L121" s="19"/>
      <c r="M121" s="25">
        <f t="shared" ref="M121:O136" si="17">(LN(E121)-LN(E120))/($D121-$D120)</f>
        <v>0.77557145808811256</v>
      </c>
      <c r="N121" s="25">
        <f t="shared" si="17"/>
        <v>0.87989026261177727</v>
      </c>
      <c r="O121" s="25">
        <f t="shared" si="17"/>
        <v>0.78606048776476989</v>
      </c>
      <c r="P121" s="25"/>
      <c r="Q121" s="25"/>
      <c r="R121" s="25"/>
      <c r="S121" s="25"/>
      <c r="T121" s="21"/>
      <c r="U121" s="31"/>
      <c r="V121" s="31"/>
      <c r="W121" s="31"/>
      <c r="X121" s="22"/>
      <c r="Y121" s="32"/>
      <c r="Z121" s="22"/>
    </row>
    <row r="122" spans="1:28" s="27" customFormat="1" x14ac:dyDescent="0.3">
      <c r="A122" s="35" t="s">
        <v>26</v>
      </c>
      <c r="B122" s="35" t="s">
        <v>79</v>
      </c>
      <c r="C122" s="35" t="s">
        <v>56</v>
      </c>
      <c r="D122" s="3">
        <v>2</v>
      </c>
      <c r="E122" s="22">
        <v>413592.685</v>
      </c>
      <c r="F122" s="22">
        <v>440035.99200000003</v>
      </c>
      <c r="G122" s="22">
        <v>394955.29700000008</v>
      </c>
      <c r="L122" s="19"/>
      <c r="M122" s="25">
        <f t="shared" si="17"/>
        <v>0.75174386734261134</v>
      </c>
      <c r="N122" s="25">
        <f t="shared" si="17"/>
        <v>0.80107791977331644</v>
      </c>
      <c r="O122" s="25">
        <f t="shared" si="17"/>
        <v>0.72316265209657793</v>
      </c>
      <c r="P122" s="25"/>
      <c r="Q122" s="25"/>
      <c r="R122" s="25"/>
      <c r="S122" s="25"/>
      <c r="T122" s="21"/>
      <c r="U122" s="31">
        <f t="shared" si="13"/>
        <v>0.75866147973750186</v>
      </c>
      <c r="V122" s="31">
        <f t="shared" si="10"/>
        <v>3.9415571227865147E-2</v>
      </c>
      <c r="W122" s="31">
        <f t="shared" si="11"/>
        <v>7.995265944081828E-2</v>
      </c>
      <c r="X122" s="22">
        <f t="shared" si="14"/>
        <v>3</v>
      </c>
      <c r="Y122" s="32">
        <f>_xlfn.STDEV.P(M122:T122)/SQRT(X122)</f>
        <v>1.8580678466376548E-2</v>
      </c>
      <c r="Z122" s="22"/>
    </row>
    <row r="123" spans="1:28" s="26" customFormat="1" x14ac:dyDescent="0.3">
      <c r="A123" s="36" t="s">
        <v>26</v>
      </c>
      <c r="B123" s="36" t="s">
        <v>79</v>
      </c>
      <c r="C123" s="36" t="s">
        <v>56</v>
      </c>
      <c r="D123" s="28">
        <v>4</v>
      </c>
      <c r="E123" s="29">
        <v>761288.89100000006</v>
      </c>
      <c r="F123" s="29">
        <v>745556.03099999996</v>
      </c>
      <c r="G123" s="29">
        <v>797111.40299999993</v>
      </c>
      <c r="L123" s="37"/>
      <c r="M123" s="23">
        <f t="shared" si="17"/>
        <v>0.30506563459654057</v>
      </c>
      <c r="N123" s="23">
        <f t="shared" si="17"/>
        <v>0.2636368833836773</v>
      </c>
      <c r="O123" s="23">
        <f t="shared" si="17"/>
        <v>0.35111093029730434</v>
      </c>
      <c r="P123" s="23"/>
      <c r="Q123" s="23"/>
      <c r="R123" s="23"/>
      <c r="S123" s="23"/>
      <c r="T123" s="24"/>
      <c r="U123" s="31">
        <f t="shared" si="13"/>
        <v>0.30660448275917407</v>
      </c>
      <c r="V123" s="31">
        <f t="shared" si="10"/>
        <v>4.3757322371376813E-2</v>
      </c>
      <c r="W123" s="31">
        <f t="shared" si="11"/>
        <v>8.8759700408134315E-2</v>
      </c>
      <c r="X123" s="29">
        <f t="shared" si="14"/>
        <v>3</v>
      </c>
      <c r="Y123" s="33">
        <f>_xlfn.STDEV.P(M123:T123)/SQRT(X123)</f>
        <v>2.0627399583577576E-2</v>
      </c>
      <c r="Z123" s="30">
        <f>AVERAGE(U120:U123)</f>
        <v>0.53263298124833791</v>
      </c>
      <c r="AA123" s="30">
        <f>4.303*AB123</f>
        <v>8.4356179924476304E-2</v>
      </c>
      <c r="AB123" s="30">
        <f>AVERAGE(Y120:Y123)</f>
        <v>1.9604039024977062E-2</v>
      </c>
    </row>
    <row r="124" spans="1:28" s="27" customFormat="1" x14ac:dyDescent="0.3">
      <c r="A124" s="35" t="s">
        <v>26</v>
      </c>
      <c r="B124" s="35" t="s">
        <v>77</v>
      </c>
      <c r="C124" s="35" t="s">
        <v>57</v>
      </c>
      <c r="D124" s="3">
        <v>0</v>
      </c>
      <c r="E124" s="22">
        <v>90705.988999999987</v>
      </c>
      <c r="F124" s="22">
        <v>92521.318999999989</v>
      </c>
      <c r="G124" s="22">
        <v>88709.126000000018</v>
      </c>
      <c r="L124" s="19"/>
      <c r="M124" s="25"/>
      <c r="N124" s="25"/>
      <c r="O124" s="25"/>
      <c r="P124" s="25"/>
      <c r="Q124" s="25"/>
      <c r="R124" s="25"/>
      <c r="S124" s="25"/>
      <c r="T124" s="21"/>
      <c r="U124" s="31"/>
      <c r="V124" s="31"/>
      <c r="W124" s="31"/>
      <c r="X124" s="22"/>
      <c r="Y124" s="32"/>
      <c r="Z124" s="22"/>
      <c r="AB124" s="25"/>
    </row>
    <row r="125" spans="1:28" s="27" customFormat="1" x14ac:dyDescent="0.3">
      <c r="A125" s="35" t="s">
        <v>26</v>
      </c>
      <c r="B125" s="35" t="s">
        <v>77</v>
      </c>
      <c r="C125" s="35" t="s">
        <v>57</v>
      </c>
      <c r="D125" s="3">
        <v>1</v>
      </c>
      <c r="E125" s="22">
        <v>195874.10700000005</v>
      </c>
      <c r="F125" s="22">
        <v>189883.51799999998</v>
      </c>
      <c r="G125" s="22">
        <v>200775.49799999996</v>
      </c>
      <c r="L125" s="19"/>
      <c r="M125" s="25">
        <f t="shared" si="17"/>
        <v>0.76984875582364687</v>
      </c>
      <c r="N125" s="25">
        <f t="shared" si="17"/>
        <v>0.71897172736391646</v>
      </c>
      <c r="O125" s="25">
        <f t="shared" si="17"/>
        <v>0.8168245883037919</v>
      </c>
      <c r="P125" s="25"/>
      <c r="Q125" s="25"/>
      <c r="R125" s="25"/>
      <c r="S125" s="25"/>
      <c r="T125" s="21"/>
      <c r="U125" s="31"/>
      <c r="V125" s="31"/>
      <c r="W125" s="31"/>
      <c r="X125" s="22"/>
      <c r="Y125" s="32"/>
      <c r="Z125" s="22"/>
      <c r="AB125" s="25"/>
    </row>
    <row r="126" spans="1:28" s="27" customFormat="1" x14ac:dyDescent="0.3">
      <c r="A126" s="35" t="s">
        <v>26</v>
      </c>
      <c r="B126" s="35" t="s">
        <v>77</v>
      </c>
      <c r="C126" s="35" t="s">
        <v>57</v>
      </c>
      <c r="D126" s="3">
        <v>2</v>
      </c>
      <c r="E126" s="22">
        <v>352839.64100000006</v>
      </c>
      <c r="F126" s="22">
        <v>363005.489</v>
      </c>
      <c r="G126" s="22">
        <v>336683.20399999997</v>
      </c>
      <c r="L126" s="19"/>
      <c r="M126" s="25">
        <f t="shared" si="17"/>
        <v>0.58854153729591197</v>
      </c>
      <c r="N126" s="25">
        <f t="shared" si="17"/>
        <v>0.6480071343601157</v>
      </c>
      <c r="O126" s="25">
        <f t="shared" si="17"/>
        <v>0.5169550822929434</v>
      </c>
      <c r="P126" s="25"/>
      <c r="Q126" s="25"/>
      <c r="R126" s="25"/>
      <c r="S126" s="25"/>
      <c r="T126" s="21"/>
      <c r="U126" s="31">
        <f t="shared" si="13"/>
        <v>0.58450125131632369</v>
      </c>
      <c r="V126" s="31">
        <f t="shared" si="10"/>
        <v>6.5619379918221213E-2</v>
      </c>
      <c r="W126" s="31">
        <f t="shared" si="11"/>
        <v>0.13310587090033585</v>
      </c>
      <c r="X126" s="22">
        <f t="shared" si="14"/>
        <v>3</v>
      </c>
      <c r="Y126" s="32">
        <f>_xlfn.STDEV.P(M126:T126)/SQRT(X126)</f>
        <v>3.093327234495372E-2</v>
      </c>
      <c r="Z126" s="22"/>
    </row>
    <row r="127" spans="1:28" s="26" customFormat="1" x14ac:dyDescent="0.3">
      <c r="A127" s="36" t="s">
        <v>26</v>
      </c>
      <c r="B127" s="36" t="s">
        <v>77</v>
      </c>
      <c r="C127" s="36" t="s">
        <v>57</v>
      </c>
      <c r="D127" s="28">
        <v>4</v>
      </c>
      <c r="E127" s="29">
        <v>686134.22900000005</v>
      </c>
      <c r="F127" s="29">
        <v>677178.60099999991</v>
      </c>
      <c r="G127" s="29">
        <v>611463.65500000003</v>
      </c>
      <c r="L127" s="37"/>
      <c r="M127" s="23">
        <f t="shared" si="17"/>
        <v>0.33252979937484195</v>
      </c>
      <c r="N127" s="23">
        <f t="shared" si="17"/>
        <v>0.31175854758246668</v>
      </c>
      <c r="O127" s="23">
        <f t="shared" si="17"/>
        <v>0.29835653839719445</v>
      </c>
      <c r="P127" s="23"/>
      <c r="Q127" s="23"/>
      <c r="R127" s="23"/>
      <c r="S127" s="23"/>
      <c r="T127" s="24"/>
      <c r="U127" s="31">
        <f t="shared" si="13"/>
        <v>0.31421496178483438</v>
      </c>
      <c r="V127" s="31">
        <f t="shared" si="10"/>
        <v>1.7218548705155049E-2</v>
      </c>
      <c r="W127" s="31">
        <f t="shared" si="11"/>
        <v>3.4927028019707027E-2</v>
      </c>
      <c r="X127" s="29">
        <f t="shared" si="14"/>
        <v>3</v>
      </c>
      <c r="Y127" s="33">
        <f>_xlfn.STDEV.P(M127:T127)/SQRT(X127)</f>
        <v>8.1169017010706539E-3</v>
      </c>
      <c r="Z127" s="30">
        <f>AVERAGE(U124:U127)</f>
        <v>0.44935810655057906</v>
      </c>
      <c r="AA127" s="30">
        <f>4.303*AB127</f>
        <v>8.4016449460021431E-2</v>
      </c>
      <c r="AB127" s="30">
        <f>AVERAGE(Y124:Y127)</f>
        <v>1.9525087023012186E-2</v>
      </c>
    </row>
    <row r="128" spans="1:28" s="27" customFormat="1" x14ac:dyDescent="0.3">
      <c r="A128" s="35" t="s">
        <v>27</v>
      </c>
      <c r="B128" s="35" t="s">
        <v>79</v>
      </c>
      <c r="C128" s="35" t="s">
        <v>58</v>
      </c>
      <c r="D128" s="3">
        <v>0</v>
      </c>
      <c r="E128" s="27">
        <v>158092.788</v>
      </c>
      <c r="F128" s="27">
        <v>164725.58799999999</v>
      </c>
      <c r="G128" s="27">
        <v>195899.74800000002</v>
      </c>
      <c r="L128" s="19"/>
      <c r="M128" s="25"/>
      <c r="N128" s="25"/>
      <c r="O128" s="25"/>
      <c r="P128" s="25"/>
      <c r="Q128" s="25"/>
      <c r="R128" s="25"/>
      <c r="S128" s="25"/>
      <c r="T128" s="21"/>
      <c r="U128" s="31"/>
      <c r="V128" s="31"/>
      <c r="W128" s="31"/>
      <c r="X128" s="22"/>
      <c r="Y128" s="32"/>
      <c r="Z128" s="22"/>
      <c r="AB128" s="25"/>
    </row>
    <row r="129" spans="1:28" s="27" customFormat="1" x14ac:dyDescent="0.3">
      <c r="A129" s="35" t="s">
        <v>27</v>
      </c>
      <c r="B129" s="35" t="s">
        <v>79</v>
      </c>
      <c r="C129" s="35" t="s">
        <v>58</v>
      </c>
      <c r="D129" s="3">
        <v>1</v>
      </c>
      <c r="E129" s="27">
        <v>140515.86800000002</v>
      </c>
      <c r="F129" s="27">
        <v>138194.38800000001</v>
      </c>
      <c r="G129" s="27">
        <v>143832.26800000001</v>
      </c>
      <c r="L129" s="19"/>
      <c r="M129" s="25">
        <f t="shared" si="17"/>
        <v>-0.11786170457826728</v>
      </c>
      <c r="N129" s="25">
        <f t="shared" si="17"/>
        <v>-0.17561968368489644</v>
      </c>
      <c r="O129" s="25">
        <f t="shared" si="17"/>
        <v>-0.30895522347186954</v>
      </c>
      <c r="P129" s="25"/>
      <c r="Q129" s="25"/>
      <c r="R129" s="25"/>
      <c r="S129" s="25"/>
      <c r="T129" s="21"/>
      <c r="U129" s="31"/>
      <c r="V129" s="31"/>
      <c r="W129" s="31"/>
      <c r="X129" s="22"/>
      <c r="Y129" s="32"/>
      <c r="Z129" s="22"/>
    </row>
    <row r="130" spans="1:28" s="27" customFormat="1" x14ac:dyDescent="0.3">
      <c r="A130" s="35" t="s">
        <v>27</v>
      </c>
      <c r="B130" s="35" t="s">
        <v>79</v>
      </c>
      <c r="C130" s="35" t="s">
        <v>58</v>
      </c>
      <c r="D130" s="3">
        <v>3</v>
      </c>
      <c r="E130" s="27">
        <v>553971.45600000001</v>
      </c>
      <c r="F130" s="27">
        <v>710837.17599999998</v>
      </c>
      <c r="G130" s="27">
        <v>640529.49600000004</v>
      </c>
      <c r="L130" s="19"/>
      <c r="M130" s="25">
        <f t="shared" si="17"/>
        <v>0.68589637002790305</v>
      </c>
      <c r="N130" s="25">
        <f t="shared" si="17"/>
        <v>0.81889104692524395</v>
      </c>
      <c r="O130" s="25">
        <f t="shared" si="17"/>
        <v>0.74682367834574848</v>
      </c>
      <c r="P130" s="25"/>
      <c r="Q130" s="25"/>
      <c r="R130" s="25"/>
      <c r="S130" s="25"/>
      <c r="T130" s="21"/>
      <c r="U130" s="31">
        <f t="shared" si="13"/>
        <v>0.75053703176629849</v>
      </c>
      <c r="V130" s="31">
        <f t="shared" si="10"/>
        <v>6.6575053631044545E-2</v>
      </c>
      <c r="W130" s="31">
        <f t="shared" si="11"/>
        <v>0.13504441073415385</v>
      </c>
      <c r="X130" s="22">
        <f t="shared" si="14"/>
        <v>3</v>
      </c>
      <c r="Y130" s="32">
        <f>_xlfn.STDEV.P(M130:T130)/SQRT(X130)</f>
        <v>3.1383781253579796E-2</v>
      </c>
      <c r="Z130" s="22"/>
    </row>
    <row r="131" spans="1:28" s="27" customFormat="1" x14ac:dyDescent="0.3">
      <c r="A131" s="35" t="s">
        <v>27</v>
      </c>
      <c r="B131" s="35" t="s">
        <v>79</v>
      </c>
      <c r="C131" s="35" t="s">
        <v>58</v>
      </c>
      <c r="D131" s="3">
        <v>4</v>
      </c>
      <c r="E131" s="27">
        <v>753983.54</v>
      </c>
      <c r="F131" s="27">
        <v>865082.94000000006</v>
      </c>
      <c r="G131" s="27">
        <v>989447.94000000006</v>
      </c>
      <c r="L131" s="19"/>
      <c r="M131" s="25">
        <f t="shared" si="17"/>
        <v>0.30825737557674593</v>
      </c>
      <c r="N131" s="25">
        <f t="shared" si="17"/>
        <v>0.19638199018355174</v>
      </c>
      <c r="O131" s="25">
        <f t="shared" si="17"/>
        <v>0.43485197942931819</v>
      </c>
      <c r="P131" s="25"/>
      <c r="Q131" s="25"/>
      <c r="R131" s="25"/>
      <c r="S131" s="25"/>
      <c r="T131" s="21"/>
      <c r="U131" s="31">
        <f t="shared" si="13"/>
        <v>0.31316378172987197</v>
      </c>
      <c r="V131" s="31">
        <f t="shared" si="10"/>
        <v>0.1193106808241559</v>
      </c>
      <c r="W131" s="31">
        <f t="shared" si="11"/>
        <v>0.24201618635535815</v>
      </c>
      <c r="X131" s="22">
        <f t="shared" si="14"/>
        <v>3</v>
      </c>
      <c r="Y131" s="32">
        <f>_xlfn.STDEV.P(M131:T131)/SQRT(X131)</f>
        <v>5.6243594319162947E-2</v>
      </c>
      <c r="Z131" s="22"/>
    </row>
    <row r="132" spans="1:28" s="26" customFormat="1" x14ac:dyDescent="0.3">
      <c r="A132" s="36" t="s">
        <v>27</v>
      </c>
      <c r="B132" s="36" t="s">
        <v>79</v>
      </c>
      <c r="C132" s="36" t="s">
        <v>58</v>
      </c>
      <c r="D132" s="28">
        <v>5</v>
      </c>
      <c r="E132" s="26">
        <v>1412089.956</v>
      </c>
      <c r="F132" s="26">
        <v>1608420.8359999999</v>
      </c>
      <c r="G132" s="26">
        <v>1825313.3960000002</v>
      </c>
      <c r="L132" s="37"/>
      <c r="M132" s="23">
        <f t="shared" si="17"/>
        <v>0.62745558670825652</v>
      </c>
      <c r="N132" s="23">
        <f t="shared" si="17"/>
        <v>0.62018274269981433</v>
      </c>
      <c r="O132" s="23">
        <f t="shared" si="17"/>
        <v>0.61235982388134147</v>
      </c>
      <c r="P132" s="23"/>
      <c r="Q132" s="23"/>
      <c r="R132" s="23"/>
      <c r="S132" s="23"/>
      <c r="T132" s="24"/>
      <c r="U132" s="31">
        <f t="shared" si="13"/>
        <v>0.61999938442980407</v>
      </c>
      <c r="V132" s="31">
        <f t="shared" si="10"/>
        <v>7.5495515776106475E-3</v>
      </c>
      <c r="W132" s="31">
        <f t="shared" ref="W132" si="18">4.303*Y132</f>
        <v>1.5313915475843008E-2</v>
      </c>
      <c r="X132" s="29">
        <f t="shared" si="14"/>
        <v>3</v>
      </c>
      <c r="Y132" s="33">
        <f>_xlfn.STDEV.P(M132:T132)/SQRT(X132)</f>
        <v>3.5588927436307248E-3</v>
      </c>
      <c r="Z132" s="30">
        <f>AVERAGE(U129:U132)</f>
        <v>0.56123339930865823</v>
      </c>
      <c r="AA132" s="30">
        <f>4.303*AB132</f>
        <v>0.13079150418845167</v>
      </c>
      <c r="AB132" s="30">
        <f>AVERAGE(Y129:Y132)</f>
        <v>3.0395422772124491E-2</v>
      </c>
    </row>
    <row r="133" spans="1:28" s="27" customFormat="1" x14ac:dyDescent="0.3">
      <c r="A133" s="35" t="s">
        <v>28</v>
      </c>
      <c r="B133" s="35" t="s">
        <v>79</v>
      </c>
      <c r="C133" s="35" t="s">
        <v>59</v>
      </c>
      <c r="D133" s="3">
        <v>0</v>
      </c>
      <c r="E133" s="22">
        <v>144984.35600000003</v>
      </c>
      <c r="F133" s="22">
        <v>135363.10699999999</v>
      </c>
      <c r="G133" s="22">
        <v>139780.41</v>
      </c>
      <c r="L133" s="19"/>
      <c r="M133" s="25"/>
      <c r="N133" s="25"/>
      <c r="O133" s="25"/>
      <c r="P133" s="25"/>
      <c r="Q133" s="25"/>
      <c r="R133" s="25"/>
      <c r="S133" s="25"/>
      <c r="T133" s="21"/>
      <c r="U133" s="31"/>
      <c r="V133" s="31"/>
      <c r="W133" s="31"/>
      <c r="X133" s="22"/>
      <c r="Y133" s="32"/>
      <c r="Z133" s="22"/>
    </row>
    <row r="134" spans="1:28" s="27" customFormat="1" x14ac:dyDescent="0.3">
      <c r="A134" s="35" t="s">
        <v>28</v>
      </c>
      <c r="B134" s="35" t="s">
        <v>79</v>
      </c>
      <c r="C134" s="35" t="s">
        <v>59</v>
      </c>
      <c r="D134" s="3">
        <v>1</v>
      </c>
      <c r="E134" s="22">
        <v>60874.066000000006</v>
      </c>
      <c r="F134" s="22">
        <v>53310.190999999992</v>
      </c>
      <c r="G134" s="22">
        <v>59179.758000000009</v>
      </c>
      <c r="L134" s="19"/>
      <c r="M134" s="25">
        <f t="shared" si="17"/>
        <v>-0.8678186085756554</v>
      </c>
      <c r="N134" s="25">
        <f t="shared" si="17"/>
        <v>-0.93183333555395009</v>
      </c>
      <c r="O134" s="25">
        <f t="shared" si="17"/>
        <v>-0.8594931334810223</v>
      </c>
      <c r="P134" s="25"/>
      <c r="Q134" s="25"/>
      <c r="R134" s="25"/>
      <c r="S134" s="25"/>
      <c r="T134" s="21"/>
      <c r="U134" s="31"/>
      <c r="V134" s="31"/>
      <c r="W134" s="31"/>
      <c r="X134" s="22"/>
      <c r="Y134" s="32"/>
      <c r="Z134" s="22"/>
    </row>
    <row r="135" spans="1:28" s="27" customFormat="1" x14ac:dyDescent="0.3">
      <c r="A135" s="35" t="s">
        <v>28</v>
      </c>
      <c r="B135" s="35" t="s">
        <v>79</v>
      </c>
      <c r="C135" s="35" t="s">
        <v>59</v>
      </c>
      <c r="D135" s="3">
        <v>2</v>
      </c>
      <c r="E135" s="22">
        <v>23478.268000000007</v>
      </c>
      <c r="F135" s="22">
        <v>22389.07</v>
      </c>
      <c r="G135" s="22">
        <v>18455.855000000003</v>
      </c>
      <c r="L135" s="19"/>
      <c r="M135" s="25">
        <f t="shared" si="17"/>
        <v>-0.95273201103641192</v>
      </c>
      <c r="N135" s="25">
        <f t="shared" si="17"/>
        <v>-0.8675546202979092</v>
      </c>
      <c r="O135" s="25">
        <f t="shared" si="17"/>
        <v>-1.1651978934274059</v>
      </c>
      <c r="P135" s="25"/>
      <c r="Q135" s="25"/>
      <c r="R135" s="25"/>
      <c r="S135" s="25"/>
      <c r="T135" s="21"/>
      <c r="U135" s="31">
        <f t="shared" ref="U135:U196" si="19">AVERAGE(M135:O135)</f>
        <v>-0.99516150825390903</v>
      </c>
      <c r="V135" s="31">
        <f t="shared" ref="V135:V196" si="20">_xlfn.STDEV.S(M135:O135)</f>
        <v>0.15329082224780236</v>
      </c>
      <c r="W135" s="31">
        <f t="shared" ref="W135:W196" si="21">4.303*Y135</f>
        <v>0.31094332835438065</v>
      </c>
      <c r="X135" s="22">
        <f t="shared" si="14"/>
        <v>3</v>
      </c>
      <c r="Y135" s="32">
        <f>_xlfn.STDEV.P(M135:T135)/SQRT(X135)</f>
        <v>7.2261986603388492E-2</v>
      </c>
      <c r="Z135" s="22"/>
    </row>
    <row r="136" spans="1:28" s="27" customFormat="1" x14ac:dyDescent="0.3">
      <c r="A136" s="35" t="s">
        <v>28</v>
      </c>
      <c r="B136" s="35" t="s">
        <v>79</v>
      </c>
      <c r="C136" s="35" t="s">
        <v>59</v>
      </c>
      <c r="D136" s="3">
        <v>3</v>
      </c>
      <c r="E136" s="22">
        <v>7019.2759999999962</v>
      </c>
      <c r="F136" s="22">
        <v>12223.221999999994</v>
      </c>
      <c r="G136" s="22">
        <v>6837.7430000000077</v>
      </c>
      <c r="L136" s="19"/>
      <c r="M136" s="25">
        <f t="shared" si="17"/>
        <v>-1.2074151485169082</v>
      </c>
      <c r="N136" s="25">
        <f t="shared" si="17"/>
        <v>-0.6052353082370665</v>
      </c>
      <c r="O136" s="25">
        <f t="shared" si="17"/>
        <v>-0.99292395789506926</v>
      </c>
      <c r="P136" s="25"/>
      <c r="Q136" s="25"/>
      <c r="R136" s="25"/>
      <c r="S136" s="25"/>
      <c r="T136" s="21"/>
      <c r="U136" s="31">
        <f t="shared" si="19"/>
        <v>-0.9351914715496813</v>
      </c>
      <c r="V136" s="31">
        <f t="shared" si="20"/>
        <v>0.30521290928559874</v>
      </c>
      <c r="W136" s="31">
        <f t="shared" si="21"/>
        <v>0.61911024077208487</v>
      </c>
      <c r="X136" s="22">
        <f t="shared" si="14"/>
        <v>3</v>
      </c>
      <c r="Y136" s="32">
        <f>_xlfn.STDEV.P(M136:T136)/SQRT(X136)</f>
        <v>0.14387874524101438</v>
      </c>
      <c r="Z136" s="22"/>
      <c r="AA136" s="25"/>
    </row>
    <row r="137" spans="1:28" s="26" customFormat="1" x14ac:dyDescent="0.3">
      <c r="A137" s="36" t="s">
        <v>28</v>
      </c>
      <c r="B137" s="36" t="s">
        <v>79</v>
      </c>
      <c r="C137" s="36" t="s">
        <v>59</v>
      </c>
      <c r="D137" s="28">
        <v>4</v>
      </c>
      <c r="E137" s="29">
        <v>1</v>
      </c>
      <c r="F137" s="29">
        <v>1210.22</v>
      </c>
      <c r="G137" s="29">
        <v>1</v>
      </c>
      <c r="L137" s="37"/>
      <c r="M137" s="23">
        <f>(LN(E137)-LN(E136))/($D137-$D136)</f>
        <v>-8.8564153577980562</v>
      </c>
      <c r="N137" s="23">
        <f t="shared" ref="N137:O152" si="22">(LN(F137)-LN(F136))/($D137-$D136)</f>
        <v>-2.312535423847212</v>
      </c>
      <c r="O137" s="23">
        <f t="shared" si="22"/>
        <v>-8.8302129854040334</v>
      </c>
      <c r="P137" s="23"/>
      <c r="Q137" s="23"/>
      <c r="R137" s="23"/>
      <c r="S137" s="23"/>
      <c r="T137" s="24"/>
      <c r="U137" s="31">
        <f t="shared" si="19"/>
        <v>-6.6663879223497675</v>
      </c>
      <c r="V137" s="31">
        <f t="shared" si="20"/>
        <v>3.7705696287321726</v>
      </c>
      <c r="W137" s="31">
        <f t="shared" si="21"/>
        <v>7.6484257371561695</v>
      </c>
      <c r="X137" s="29">
        <f t="shared" si="14"/>
        <v>3</v>
      </c>
      <c r="Y137" s="33">
        <f>_xlfn.STDEV.P(M137:T137)/SQRT(X137)</f>
        <v>1.777463568941708</v>
      </c>
      <c r="Z137" s="30">
        <f>AVERAGE(U134:U137)</f>
        <v>-2.8655803007177858</v>
      </c>
      <c r="AA137" s="30">
        <f>4.303*AB137</f>
        <v>2.8594931020942118</v>
      </c>
      <c r="AB137" s="30">
        <f>AVERAGE(Y134:Y137)</f>
        <v>0.66453476692870361</v>
      </c>
    </row>
    <row r="138" spans="1:28" s="27" customFormat="1" x14ac:dyDescent="0.3">
      <c r="A138" s="35" t="s">
        <v>28</v>
      </c>
      <c r="B138" s="35" t="s">
        <v>77</v>
      </c>
      <c r="C138" s="35" t="s">
        <v>60</v>
      </c>
      <c r="D138" s="3">
        <v>0</v>
      </c>
      <c r="E138" s="22">
        <v>126710.034</v>
      </c>
      <c r="F138" s="22">
        <v>131611.42499999999</v>
      </c>
      <c r="G138" s="22">
        <v>125560.32500000001</v>
      </c>
      <c r="L138" s="19"/>
      <c r="M138" s="25"/>
      <c r="N138" s="25"/>
      <c r="O138" s="25"/>
      <c r="P138" s="25"/>
      <c r="Q138" s="25"/>
      <c r="R138" s="25"/>
      <c r="S138" s="25"/>
      <c r="T138" s="21"/>
      <c r="U138" s="31"/>
      <c r="V138" s="31"/>
      <c r="W138" s="31"/>
      <c r="X138" s="22"/>
      <c r="Y138" s="32"/>
      <c r="Z138" s="22"/>
    </row>
    <row r="139" spans="1:28" s="27" customFormat="1" x14ac:dyDescent="0.3">
      <c r="A139" s="35" t="s">
        <v>28</v>
      </c>
      <c r="B139" s="35" t="s">
        <v>77</v>
      </c>
      <c r="C139" s="35" t="s">
        <v>60</v>
      </c>
      <c r="D139" s="3">
        <v>1</v>
      </c>
      <c r="E139" s="22">
        <v>46230.40400000001</v>
      </c>
      <c r="F139" s="22">
        <v>57182.894999999997</v>
      </c>
      <c r="G139" s="22">
        <v>59603.335000000006</v>
      </c>
      <c r="L139" s="19"/>
      <c r="M139" s="25">
        <f t="shared" ref="M139:O154" si="23">(LN(E139)-LN(E138))/($D139-$D138)</f>
        <v>-1.0082636022639626</v>
      </c>
      <c r="N139" s="25">
        <f t="shared" si="22"/>
        <v>-0.83359901602904074</v>
      </c>
      <c r="O139" s="25">
        <f t="shared" si="22"/>
        <v>-0.74507479149271028</v>
      </c>
      <c r="P139" s="25"/>
      <c r="Q139" s="25"/>
      <c r="R139" s="25"/>
      <c r="S139" s="25"/>
      <c r="T139" s="21"/>
      <c r="U139" s="31"/>
      <c r="V139" s="31"/>
      <c r="W139" s="31"/>
      <c r="X139" s="22"/>
      <c r="Y139" s="32"/>
      <c r="Z139" s="22"/>
    </row>
    <row r="140" spans="1:28" s="27" customFormat="1" x14ac:dyDescent="0.3">
      <c r="A140" s="35" t="s">
        <v>28</v>
      </c>
      <c r="B140" s="35" t="s">
        <v>77</v>
      </c>
      <c r="C140" s="35" t="s">
        <v>60</v>
      </c>
      <c r="D140" s="3">
        <v>2</v>
      </c>
      <c r="E140" s="22">
        <v>17003.590999999997</v>
      </c>
      <c r="F140" s="22">
        <v>24325.421999999995</v>
      </c>
      <c r="G140" s="22">
        <v>20755.273000000008</v>
      </c>
      <c r="L140" s="19"/>
      <c r="M140" s="25">
        <f t="shared" si="23"/>
        <v>-1.0002131198327735</v>
      </c>
      <c r="N140" s="25">
        <f t="shared" si="22"/>
        <v>-0.85473283887472284</v>
      </c>
      <c r="O140" s="25">
        <f t="shared" si="22"/>
        <v>-1.0549111940061486</v>
      </c>
      <c r="P140" s="25"/>
      <c r="Q140" s="25"/>
      <c r="R140" s="25"/>
      <c r="S140" s="25"/>
      <c r="T140" s="21"/>
      <c r="U140" s="31">
        <f t="shared" si="19"/>
        <v>-0.96995238423788166</v>
      </c>
      <c r="V140" s="31">
        <f t="shared" si="20"/>
        <v>0.10346317004054521</v>
      </c>
      <c r="W140" s="31">
        <f t="shared" si="21"/>
        <v>0.20987024521595971</v>
      </c>
      <c r="X140" s="22">
        <f t="shared" ref="X140:X166" si="24">COUNT(M140:T140)</f>
        <v>3</v>
      </c>
      <c r="Y140" s="32">
        <f>_xlfn.STDEV.P(M140:T140)/SQRT(X140)</f>
        <v>4.8773006092484243E-2</v>
      </c>
      <c r="Z140" s="22"/>
    </row>
    <row r="141" spans="1:28" s="27" customFormat="1" x14ac:dyDescent="0.3">
      <c r="A141" s="35" t="s">
        <v>28</v>
      </c>
      <c r="B141" s="35" t="s">
        <v>77</v>
      </c>
      <c r="C141" s="35" t="s">
        <v>60</v>
      </c>
      <c r="D141" s="3">
        <v>3</v>
      </c>
      <c r="E141" s="22">
        <v>5990.5890000000036</v>
      </c>
      <c r="F141" s="22">
        <v>5930.0780000000077</v>
      </c>
      <c r="G141" s="22">
        <v>6958.7650000000012</v>
      </c>
      <c r="L141" s="19"/>
      <c r="M141" s="25">
        <f t="shared" si="23"/>
        <v>-1.0432348191991565</v>
      </c>
      <c r="N141" s="25">
        <f t="shared" si="22"/>
        <v>-1.411484609948447</v>
      </c>
      <c r="O141" s="25">
        <f t="shared" si="22"/>
        <v>-1.0927983188026893</v>
      </c>
      <c r="P141" s="25"/>
      <c r="Q141" s="25"/>
      <c r="R141" s="25"/>
      <c r="S141" s="25"/>
      <c r="T141" s="21"/>
      <c r="U141" s="31">
        <f t="shared" si="19"/>
        <v>-1.182505915983431</v>
      </c>
      <c r="V141" s="31">
        <f t="shared" si="20"/>
        <v>0.19984385614944666</v>
      </c>
      <c r="W141" s="31">
        <f t="shared" si="21"/>
        <v>0.40537400002871987</v>
      </c>
      <c r="X141" s="22">
        <f t="shared" si="24"/>
        <v>3</v>
      </c>
      <c r="Y141" s="32">
        <f>_xlfn.STDEV.P(M141:T141)/SQRT(X141)</f>
        <v>9.4207297241161947E-2</v>
      </c>
      <c r="Z141" s="22"/>
    </row>
    <row r="142" spans="1:28" s="26" customFormat="1" x14ac:dyDescent="0.3">
      <c r="A142" s="36" t="s">
        <v>28</v>
      </c>
      <c r="B142" s="36" t="s">
        <v>77</v>
      </c>
      <c r="C142" s="36" t="s">
        <v>60</v>
      </c>
      <c r="D142" s="28">
        <v>4</v>
      </c>
      <c r="E142" s="29">
        <v>1</v>
      </c>
      <c r="F142" s="29">
        <v>1</v>
      </c>
      <c r="G142" s="29">
        <v>1</v>
      </c>
      <c r="L142" s="37"/>
      <c r="M142" s="23">
        <f t="shared" si="23"/>
        <v>-8.6979450168262815</v>
      </c>
      <c r="N142" s="23">
        <f t="shared" si="22"/>
        <v>-8.6877926453622649</v>
      </c>
      <c r="O142" s="23">
        <f t="shared" si="22"/>
        <v>-8.8477572950549419</v>
      </c>
      <c r="P142" s="23"/>
      <c r="Q142" s="23"/>
      <c r="R142" s="23"/>
      <c r="S142" s="23"/>
      <c r="T142" s="24"/>
      <c r="U142" s="31">
        <f t="shared" si="19"/>
        <v>-8.7444983190811616</v>
      </c>
      <c r="V142" s="31">
        <f t="shared" si="20"/>
        <v>8.9568854804284323E-2</v>
      </c>
      <c r="W142" s="31">
        <f t="shared" si="21"/>
        <v>0.18168627071953558</v>
      </c>
      <c r="X142" s="29">
        <f t="shared" si="24"/>
        <v>3</v>
      </c>
      <c r="Y142" s="33">
        <f>_xlfn.STDEV.P(M142:T142)/SQRT(X142)</f>
        <v>4.2223163076815146E-2</v>
      </c>
      <c r="Z142" s="30">
        <f>AVERAGE(U139:U142)</f>
        <v>-3.6323188731008251</v>
      </c>
      <c r="AA142" s="30">
        <f>4.303*AB142</f>
        <v>0.26564350532140507</v>
      </c>
      <c r="AB142" s="30">
        <f>AVERAGE(Y139:Y142)</f>
        <v>6.1734488803487114E-2</v>
      </c>
    </row>
    <row r="143" spans="1:28" s="27" customFormat="1" x14ac:dyDescent="0.3">
      <c r="A143" s="35" t="s">
        <v>28</v>
      </c>
      <c r="B143" s="35" t="s">
        <v>80</v>
      </c>
      <c r="C143" s="35" t="s">
        <v>61</v>
      </c>
      <c r="D143" s="3">
        <v>0</v>
      </c>
      <c r="E143" s="22">
        <v>125015.72600000001</v>
      </c>
      <c r="F143" s="22">
        <v>127194.122</v>
      </c>
      <c r="G143" s="22">
        <v>126589.012</v>
      </c>
      <c r="L143" s="19"/>
      <c r="M143" s="25"/>
      <c r="N143" s="25"/>
      <c r="O143" s="25"/>
      <c r="P143" s="25"/>
      <c r="Q143" s="25"/>
      <c r="R143" s="25"/>
      <c r="S143" s="25"/>
      <c r="T143" s="21"/>
      <c r="U143" s="31"/>
      <c r="V143" s="31"/>
      <c r="W143" s="31"/>
      <c r="X143" s="22"/>
      <c r="Y143" s="32"/>
      <c r="Z143" s="22"/>
    </row>
    <row r="144" spans="1:28" s="27" customFormat="1" x14ac:dyDescent="0.3">
      <c r="A144" s="35" t="s">
        <v>28</v>
      </c>
      <c r="B144" s="35" t="s">
        <v>80</v>
      </c>
      <c r="C144" s="35" t="s">
        <v>61</v>
      </c>
      <c r="D144" s="3">
        <v>1</v>
      </c>
      <c r="E144" s="22">
        <v>70918.891999999993</v>
      </c>
      <c r="F144" s="22">
        <v>68861.518000000011</v>
      </c>
      <c r="G144" s="22">
        <v>85199.488000000012</v>
      </c>
      <c r="L144" s="19"/>
      <c r="M144" s="25">
        <f t="shared" si="23"/>
        <v>-0.56690267954262552</v>
      </c>
      <c r="N144" s="25">
        <f t="shared" si="22"/>
        <v>-0.61361693675062057</v>
      </c>
      <c r="O144" s="25">
        <f t="shared" si="22"/>
        <v>-0.39595028846682645</v>
      </c>
      <c r="P144" s="25"/>
      <c r="Q144" s="25"/>
      <c r="R144" s="25"/>
      <c r="S144" s="25"/>
      <c r="T144" s="21"/>
      <c r="U144" s="31"/>
      <c r="V144" s="31"/>
      <c r="W144" s="31"/>
      <c r="X144" s="22"/>
      <c r="Y144" s="32"/>
      <c r="Z144" s="22"/>
    </row>
    <row r="145" spans="1:28" s="27" customFormat="1" x14ac:dyDescent="0.3">
      <c r="A145" s="35" t="s">
        <v>28</v>
      </c>
      <c r="B145" s="35" t="s">
        <v>80</v>
      </c>
      <c r="C145" s="35" t="s">
        <v>61</v>
      </c>
      <c r="D145" s="3">
        <v>2</v>
      </c>
      <c r="E145" s="22">
        <v>35398.934999999998</v>
      </c>
      <c r="F145" s="22">
        <v>36064.555999999997</v>
      </c>
      <c r="G145" s="22">
        <v>40965.947</v>
      </c>
      <c r="L145" s="19"/>
      <c r="M145" s="25">
        <f t="shared" si="23"/>
        <v>-0.69485512290510165</v>
      </c>
      <c r="N145" s="25">
        <f t="shared" si="22"/>
        <v>-0.64678694762092626</v>
      </c>
      <c r="O145" s="25">
        <f t="shared" si="22"/>
        <v>-0.73225426380571257</v>
      </c>
      <c r="P145" s="25"/>
      <c r="Q145" s="25"/>
      <c r="R145" s="25"/>
      <c r="S145" s="25"/>
      <c r="T145" s="21"/>
      <c r="U145" s="31">
        <f t="shared" si="19"/>
        <v>-0.69129877811058016</v>
      </c>
      <c r="V145" s="31">
        <f t="shared" si="20"/>
        <v>4.2844500524346171E-2</v>
      </c>
      <c r="W145" s="31">
        <f t="shared" si="21"/>
        <v>8.6908083598019839E-2</v>
      </c>
      <c r="X145" s="22">
        <f t="shared" si="24"/>
        <v>3</v>
      </c>
      <c r="Y145" s="32">
        <f>_xlfn.STDEV.P(M145:T145)/SQRT(X145)</f>
        <v>2.0197091238210514E-2</v>
      </c>
      <c r="Z145" s="22"/>
    </row>
    <row r="146" spans="1:28" s="27" customFormat="1" x14ac:dyDescent="0.3">
      <c r="A146" s="35" t="s">
        <v>28</v>
      </c>
      <c r="B146" s="35" t="s">
        <v>80</v>
      </c>
      <c r="C146" s="35" t="s">
        <v>61</v>
      </c>
      <c r="D146" s="3">
        <v>3</v>
      </c>
      <c r="E146" s="22">
        <v>16519.503000000008</v>
      </c>
      <c r="F146" s="22">
        <v>20634.251</v>
      </c>
      <c r="G146" s="22">
        <v>25475.130999999998</v>
      </c>
      <c r="L146" s="19"/>
      <c r="M146" s="25">
        <f t="shared" si="23"/>
        <v>-0.76214005204689705</v>
      </c>
      <c r="N146" s="25">
        <f t="shared" si="22"/>
        <v>-0.55835818978183305</v>
      </c>
      <c r="O146" s="25">
        <f t="shared" si="22"/>
        <v>-0.47503843922989297</v>
      </c>
      <c r="P146" s="25"/>
      <c r="Q146" s="25"/>
      <c r="R146" s="25"/>
      <c r="S146" s="25"/>
      <c r="T146" s="21"/>
      <c r="U146" s="31">
        <f t="shared" si="19"/>
        <v>-0.59851222701954099</v>
      </c>
      <c r="V146" s="31">
        <f t="shared" si="20"/>
        <v>0.14770272187876782</v>
      </c>
      <c r="W146" s="31">
        <f t="shared" si="21"/>
        <v>0.29960812574768414</v>
      </c>
      <c r="X146" s="22">
        <f t="shared" si="24"/>
        <v>3</v>
      </c>
      <c r="Y146" s="32">
        <f>_xlfn.STDEV.P(M146:T146)/SQRT(X146)</f>
        <v>6.9627730826791578E-2</v>
      </c>
      <c r="Z146" s="22"/>
    </row>
    <row r="147" spans="1:28" s="26" customFormat="1" x14ac:dyDescent="0.3">
      <c r="A147" s="36" t="s">
        <v>28</v>
      </c>
      <c r="B147" s="36" t="s">
        <v>80</v>
      </c>
      <c r="C147" s="36" t="s">
        <v>61</v>
      </c>
      <c r="D147" s="28">
        <v>4</v>
      </c>
      <c r="E147" s="29">
        <v>12888.843000000008</v>
      </c>
      <c r="F147" s="29">
        <v>13312.42</v>
      </c>
      <c r="G147" s="29">
        <v>14885.705999999998</v>
      </c>
      <c r="L147" s="37"/>
      <c r="M147" s="23">
        <f t="shared" si="23"/>
        <v>-0.2481796294755334</v>
      </c>
      <c r="N147" s="23">
        <f t="shared" si="22"/>
        <v>-0.43825493093115497</v>
      </c>
      <c r="O147" s="23">
        <f t="shared" si="22"/>
        <v>-0.53730129775001956</v>
      </c>
      <c r="P147" s="23"/>
      <c r="Q147" s="23"/>
      <c r="R147" s="23"/>
      <c r="S147" s="23"/>
      <c r="T147" s="24"/>
      <c r="U147" s="31">
        <f t="shared" si="19"/>
        <v>-0.40791195271890263</v>
      </c>
      <c r="V147" s="31">
        <f t="shared" si="20"/>
        <v>0.14692976897670348</v>
      </c>
      <c r="W147" s="31">
        <f t="shared" si="21"/>
        <v>0.29804022660992274</v>
      </c>
      <c r="X147" s="29">
        <f t="shared" si="24"/>
        <v>3</v>
      </c>
      <c r="Y147" s="33">
        <f>_xlfn.STDEV.P(M147:T147)/SQRT(X147)</f>
        <v>6.9263357334399894E-2</v>
      </c>
      <c r="Z147" s="30">
        <f>AVERAGE(U144:U147)</f>
        <v>-0.56590765261634124</v>
      </c>
      <c r="AA147" s="30">
        <f>4.303*AB147</f>
        <v>0.22818547865187555</v>
      </c>
      <c r="AB147" s="30">
        <f>AVERAGE(Y144:Y147)</f>
        <v>5.3029393133133991E-2</v>
      </c>
    </row>
    <row r="148" spans="1:28" s="27" customFormat="1" x14ac:dyDescent="0.3">
      <c r="A148" s="35" t="s">
        <v>28</v>
      </c>
      <c r="B148" s="35" t="s">
        <v>78</v>
      </c>
      <c r="C148" s="35" t="s">
        <v>63</v>
      </c>
      <c r="D148" s="3">
        <v>0</v>
      </c>
      <c r="E148" s="22">
        <v>84412.845000000001</v>
      </c>
      <c r="F148" s="22">
        <v>117209.807</v>
      </c>
      <c r="G148" s="22">
        <v>103110.74399999999</v>
      </c>
      <c r="L148" s="19"/>
      <c r="M148" s="25"/>
      <c r="N148" s="25"/>
      <c r="O148" s="25"/>
      <c r="P148" s="25"/>
      <c r="Q148" s="25"/>
      <c r="R148" s="25"/>
      <c r="S148" s="25"/>
      <c r="T148" s="21"/>
      <c r="U148" s="31"/>
      <c r="V148" s="31"/>
      <c r="W148" s="31"/>
      <c r="X148" s="22"/>
      <c r="Y148" s="32"/>
      <c r="Z148" s="22"/>
    </row>
    <row r="149" spans="1:28" s="27" customFormat="1" x14ac:dyDescent="0.3">
      <c r="A149" s="35" t="s">
        <v>28</v>
      </c>
      <c r="B149" s="35" t="s">
        <v>78</v>
      </c>
      <c r="C149" s="35" t="s">
        <v>63</v>
      </c>
      <c r="D149" s="3">
        <v>1</v>
      </c>
      <c r="E149" s="22">
        <v>43870.475000000006</v>
      </c>
      <c r="F149" s="22">
        <v>53975.811999999998</v>
      </c>
      <c r="G149" s="22">
        <v>76969.991999999998</v>
      </c>
      <c r="L149" s="19"/>
      <c r="M149" s="25">
        <f t="shared" si="23"/>
        <v>-0.65447803940079119</v>
      </c>
      <c r="N149" s="25">
        <f t="shared" si="22"/>
        <v>-0.77542953082698673</v>
      </c>
      <c r="O149" s="25">
        <f t="shared" si="22"/>
        <v>-0.29238796348919394</v>
      </c>
      <c r="P149" s="25"/>
      <c r="Q149" s="25"/>
      <c r="R149" s="25"/>
      <c r="S149" s="25"/>
      <c r="T149" s="21"/>
      <c r="U149" s="31"/>
      <c r="V149" s="31"/>
      <c r="W149" s="31"/>
      <c r="X149" s="22"/>
      <c r="Y149" s="32"/>
      <c r="Z149" s="22"/>
    </row>
    <row r="150" spans="1:28" s="27" customFormat="1" x14ac:dyDescent="0.3">
      <c r="A150" s="35" t="s">
        <v>28</v>
      </c>
      <c r="B150" s="35" t="s">
        <v>78</v>
      </c>
      <c r="C150" s="35" t="s">
        <v>63</v>
      </c>
      <c r="D150" s="3">
        <v>2</v>
      </c>
      <c r="E150" s="22">
        <v>13675.485999999997</v>
      </c>
      <c r="F150" s="22">
        <v>25535.641999999993</v>
      </c>
      <c r="G150" s="22">
        <v>33039.006000000001</v>
      </c>
      <c r="L150" s="19"/>
      <c r="M150" s="25">
        <f t="shared" si="23"/>
        <v>-1.1656366555823894</v>
      </c>
      <c r="N150" s="25">
        <f t="shared" si="22"/>
        <v>-0.74846081854399671</v>
      </c>
      <c r="O150" s="25">
        <f t="shared" si="22"/>
        <v>-0.84572676815516168</v>
      </c>
      <c r="P150" s="25"/>
      <c r="Q150" s="25"/>
      <c r="R150" s="25"/>
      <c r="S150" s="25"/>
      <c r="T150" s="21"/>
      <c r="U150" s="31">
        <f t="shared" si="19"/>
        <v>-0.91994141409384922</v>
      </c>
      <c r="V150" s="31">
        <f t="shared" si="20"/>
        <v>0.21826538893288749</v>
      </c>
      <c r="W150" s="31">
        <f t="shared" si="21"/>
        <v>0.44274122549648193</v>
      </c>
      <c r="X150" s="22">
        <f t="shared" si="24"/>
        <v>3</v>
      </c>
      <c r="Y150" s="32">
        <f>_xlfn.STDEV.P(M150:T150)/SQRT(X150)</f>
        <v>0.1028912910751759</v>
      </c>
      <c r="Z150" s="22"/>
    </row>
    <row r="151" spans="1:28" s="27" customFormat="1" x14ac:dyDescent="0.3">
      <c r="A151" s="35" t="s">
        <v>28</v>
      </c>
      <c r="B151" s="35" t="s">
        <v>78</v>
      </c>
      <c r="C151" s="35" t="s">
        <v>63</v>
      </c>
      <c r="D151" s="3">
        <v>3</v>
      </c>
      <c r="E151" s="22">
        <v>968.17599999999652</v>
      </c>
      <c r="F151" s="22">
        <v>13251.909000000005</v>
      </c>
      <c r="G151" s="22">
        <v>17669.211999999992</v>
      </c>
      <c r="L151" s="19"/>
      <c r="M151" s="25">
        <f t="shared" si="23"/>
        <v>-2.6479462770325082</v>
      </c>
      <c r="N151" s="25">
        <f t="shared" si="22"/>
        <v>-0.65593358421951109</v>
      </c>
      <c r="O151" s="25">
        <f t="shared" si="22"/>
        <v>-0.62586517347662429</v>
      </c>
      <c r="P151" s="25"/>
      <c r="Q151" s="25"/>
      <c r="R151" s="25"/>
      <c r="S151" s="25"/>
      <c r="T151" s="21"/>
      <c r="U151" s="31">
        <f t="shared" si="19"/>
        <v>-1.3099150115762146</v>
      </c>
      <c r="V151" s="31">
        <f t="shared" si="20"/>
        <v>1.1588665919056769</v>
      </c>
      <c r="W151" s="31">
        <f t="shared" si="21"/>
        <v>2.3507071716487902</v>
      </c>
      <c r="X151" s="22">
        <f t="shared" si="24"/>
        <v>3</v>
      </c>
      <c r="Y151" s="32">
        <f>_xlfn.STDEV.P(M151:T151)/SQRT(X151)</f>
        <v>0.54629495041803167</v>
      </c>
      <c r="Z151" s="22"/>
    </row>
    <row r="152" spans="1:28" s="26" customFormat="1" x14ac:dyDescent="0.3">
      <c r="A152" s="36" t="s">
        <v>28</v>
      </c>
      <c r="B152" s="36" t="s">
        <v>78</v>
      </c>
      <c r="C152" s="36" t="s">
        <v>63</v>
      </c>
      <c r="D152" s="28">
        <v>4</v>
      </c>
      <c r="E152" s="29">
        <v>10710.446999999995</v>
      </c>
      <c r="F152" s="29">
        <v>7745.4080000000067</v>
      </c>
      <c r="G152" s="29">
        <v>5203.9459999999963</v>
      </c>
      <c r="L152" s="37"/>
      <c r="M152" s="23">
        <f t="shared" si="23"/>
        <v>2.4035610103340517</v>
      </c>
      <c r="N152" s="23">
        <f t="shared" si="22"/>
        <v>-0.53704146589688229</v>
      </c>
      <c r="O152" s="23">
        <f t="shared" si="22"/>
        <v>-1.2224065060147744</v>
      </c>
      <c r="P152" s="23"/>
      <c r="Q152" s="23"/>
      <c r="R152" s="23"/>
      <c r="S152" s="23"/>
      <c r="T152" s="24"/>
      <c r="U152" s="31">
        <f t="shared" si="19"/>
        <v>0.21470434614079834</v>
      </c>
      <c r="V152" s="31">
        <f t="shared" si="20"/>
        <v>1.9263310805366149</v>
      </c>
      <c r="W152" s="31">
        <f t="shared" si="21"/>
        <v>3.9074733171322187</v>
      </c>
      <c r="X152" s="29">
        <f t="shared" si="24"/>
        <v>3</v>
      </c>
      <c r="Y152" s="33">
        <f>_xlfn.STDEV.P(M152:T152)/SQRT(X152)</f>
        <v>0.90808117990523329</v>
      </c>
      <c r="Z152" s="30">
        <f>AVERAGE(U149:U152)</f>
        <v>-0.67171735984308845</v>
      </c>
      <c r="AA152" s="30">
        <f>4.303*AB152</f>
        <v>2.2336405714258305</v>
      </c>
      <c r="AB152" s="30">
        <f>AVERAGE(Y149:Y152)</f>
        <v>0.51908914046614696</v>
      </c>
    </row>
    <row r="153" spans="1:28" s="27" customFormat="1" x14ac:dyDescent="0.3">
      <c r="A153" s="35" t="s">
        <v>28</v>
      </c>
      <c r="B153" s="35" t="s">
        <v>75</v>
      </c>
      <c r="C153" s="35" t="s">
        <v>64</v>
      </c>
      <c r="D153" s="3">
        <v>0</v>
      </c>
      <c r="E153" s="22">
        <v>121869.15399999999</v>
      </c>
      <c r="F153" s="22">
        <v>126831.05600000003</v>
      </c>
      <c r="G153" s="22">
        <v>105591.69500000001</v>
      </c>
      <c r="L153" s="19"/>
      <c r="M153" s="25"/>
      <c r="N153" s="25"/>
      <c r="O153" s="25"/>
      <c r="P153" s="25"/>
      <c r="Q153" s="25"/>
      <c r="R153" s="25"/>
      <c r="S153" s="25"/>
      <c r="T153" s="21"/>
      <c r="U153" s="31"/>
      <c r="V153" s="31"/>
      <c r="W153" s="31"/>
      <c r="X153" s="22">
        <f t="shared" si="24"/>
        <v>0</v>
      </c>
      <c r="Y153" s="32"/>
      <c r="Z153" s="22"/>
    </row>
    <row r="154" spans="1:28" s="27" customFormat="1" x14ac:dyDescent="0.3">
      <c r="A154" s="35" t="s">
        <v>28</v>
      </c>
      <c r="B154" s="35" t="s">
        <v>75</v>
      </c>
      <c r="C154" s="35" t="s">
        <v>64</v>
      </c>
      <c r="D154" s="3">
        <v>1</v>
      </c>
      <c r="E154" s="22">
        <v>73218.31</v>
      </c>
      <c r="F154" s="22">
        <v>52402.525999999998</v>
      </c>
      <c r="G154" s="22">
        <v>44717.629000000008</v>
      </c>
      <c r="L154" s="19"/>
      <c r="M154" s="25">
        <f t="shared" si="23"/>
        <v>-0.50950243468771994</v>
      </c>
      <c r="N154" s="25">
        <f t="shared" si="23"/>
        <v>-0.88390113687849947</v>
      </c>
      <c r="O154" s="25">
        <f t="shared" si="23"/>
        <v>-0.85921191368832517</v>
      </c>
      <c r="P154" s="25"/>
      <c r="Q154" s="25"/>
      <c r="R154" s="25"/>
      <c r="S154" s="25"/>
      <c r="T154" s="21"/>
      <c r="U154" s="31"/>
      <c r="V154" s="31"/>
      <c r="W154" s="31"/>
      <c r="X154" s="22"/>
      <c r="Y154" s="32"/>
      <c r="Z154" s="22"/>
    </row>
    <row r="155" spans="1:28" s="27" customFormat="1" x14ac:dyDescent="0.3">
      <c r="A155" s="35" t="s">
        <v>28</v>
      </c>
      <c r="B155" s="35" t="s">
        <v>75</v>
      </c>
      <c r="C155" s="35" t="s">
        <v>64</v>
      </c>
      <c r="D155" s="3">
        <v>2</v>
      </c>
      <c r="E155" s="22">
        <v>31828.786</v>
      </c>
      <c r="F155" s="22">
        <v>19968.63</v>
      </c>
      <c r="G155" s="22">
        <v>16458.991999999995</v>
      </c>
      <c r="L155" s="19"/>
      <c r="M155" s="25">
        <f t="shared" ref="M155:O169" si="25">(LN(E155)-LN(E154))/($D155-$D154)</f>
        <v>-0.83307442585307712</v>
      </c>
      <c r="N155" s="25">
        <f t="shared" si="25"/>
        <v>-0.9647922541019085</v>
      </c>
      <c r="O155" s="25">
        <f t="shared" si="25"/>
        <v>-0.99949585465220636</v>
      </c>
      <c r="P155" s="25"/>
      <c r="Q155" s="25"/>
      <c r="R155" s="25"/>
      <c r="S155" s="25"/>
      <c r="T155" s="21"/>
      <c r="U155" s="31">
        <f t="shared" si="19"/>
        <v>-0.93245417820239729</v>
      </c>
      <c r="V155" s="31">
        <f t="shared" si="20"/>
        <v>8.7797131818458746E-2</v>
      </c>
      <c r="W155" s="31">
        <f t="shared" si="21"/>
        <v>0.17809241275689774</v>
      </c>
      <c r="X155" s="22">
        <f t="shared" si="24"/>
        <v>3</v>
      </c>
      <c r="Y155" s="32">
        <f>_xlfn.STDEV.P(M155:T155)/SQRT(X155)</f>
        <v>4.1387964851707586E-2</v>
      </c>
      <c r="Z155" s="22"/>
    </row>
    <row r="156" spans="1:28" s="27" customFormat="1" x14ac:dyDescent="0.3">
      <c r="A156" s="35" t="s">
        <v>28</v>
      </c>
      <c r="B156" s="35" t="s">
        <v>75</v>
      </c>
      <c r="C156" s="35" t="s">
        <v>64</v>
      </c>
      <c r="D156" s="3">
        <v>3</v>
      </c>
      <c r="E156" s="22">
        <v>11436.579000000003</v>
      </c>
      <c r="F156" s="22">
        <v>4901.3909999999969</v>
      </c>
      <c r="G156" s="22">
        <v>6837.7430000000077</v>
      </c>
      <c r="L156" s="19"/>
      <c r="M156" s="25">
        <f t="shared" si="25"/>
        <v>-1.0235541976780684</v>
      </c>
      <c r="N156" s="25">
        <f t="shared" si="25"/>
        <v>-1.4046434997880883</v>
      </c>
      <c r="O156" s="25">
        <f t="shared" si="25"/>
        <v>-0.87841424758365427</v>
      </c>
      <c r="P156" s="25"/>
      <c r="Q156" s="25"/>
      <c r="R156" s="25"/>
      <c r="S156" s="25"/>
      <c r="T156" s="21"/>
      <c r="U156" s="31">
        <f t="shared" si="19"/>
        <v>-1.1022039816832703</v>
      </c>
      <c r="V156" s="31">
        <f t="shared" si="20"/>
        <v>0.27178787291186834</v>
      </c>
      <c r="W156" s="31">
        <f t="shared" si="21"/>
        <v>0.55130910363934305</v>
      </c>
      <c r="X156" s="22">
        <f t="shared" si="24"/>
        <v>3</v>
      </c>
      <c r="Y156" s="32">
        <f>_xlfn.STDEV.P(M156:T156)/SQRT(X156)</f>
        <v>0.12812203198683314</v>
      </c>
      <c r="Z156" s="22"/>
    </row>
    <row r="157" spans="1:28" s="26" customFormat="1" x14ac:dyDescent="0.3">
      <c r="A157" s="36" t="s">
        <v>28</v>
      </c>
      <c r="B157" s="36" t="s">
        <v>75</v>
      </c>
      <c r="C157" s="36" t="s">
        <v>64</v>
      </c>
      <c r="D157" s="28">
        <v>4</v>
      </c>
      <c r="E157" s="29">
        <v>2057.3740000000034</v>
      </c>
      <c r="F157" s="29">
        <v>1</v>
      </c>
      <c r="G157" s="29">
        <v>1</v>
      </c>
      <c r="L157" s="37"/>
      <c r="M157" s="23">
        <f t="shared" si="25"/>
        <v>-1.7153864904434784</v>
      </c>
      <c r="N157" s="23">
        <f t="shared" si="25"/>
        <v>-8.4972743213641291</v>
      </c>
      <c r="O157" s="23">
        <f t="shared" si="25"/>
        <v>-8.8302129854040334</v>
      </c>
      <c r="P157" s="23"/>
      <c r="Q157" s="23"/>
      <c r="R157" s="23"/>
      <c r="S157" s="23"/>
      <c r="T157" s="24"/>
      <c r="U157" s="31">
        <f t="shared" si="19"/>
        <v>-6.3476245990705467</v>
      </c>
      <c r="V157" s="31">
        <f t="shared" si="20"/>
        <v>4.015088350181828</v>
      </c>
      <c r="W157" s="31">
        <f t="shared" si="21"/>
        <v>8.1444206308987646</v>
      </c>
      <c r="X157" s="29">
        <f t="shared" si="24"/>
        <v>3</v>
      </c>
      <c r="Y157" s="33">
        <f>_xlfn.STDEV.P(M157:T157)/SQRT(X157)</f>
        <v>1.8927307996511189</v>
      </c>
      <c r="Z157" s="30">
        <f>AVERAGE(U154:U157)</f>
        <v>-2.7940942529854049</v>
      </c>
      <c r="AA157" s="30">
        <f>4.303*AB157</f>
        <v>2.9579407157650017</v>
      </c>
      <c r="AB157" s="30">
        <f>AVERAGE(Y154:Y157)</f>
        <v>0.68741359882988651</v>
      </c>
    </row>
    <row r="158" spans="1:28" s="27" customFormat="1" x14ac:dyDescent="0.3">
      <c r="A158" s="35" t="s">
        <v>28</v>
      </c>
      <c r="B158" s="35" t="s">
        <v>74</v>
      </c>
      <c r="C158" s="35" t="s">
        <v>62</v>
      </c>
      <c r="D158" s="3">
        <v>0</v>
      </c>
      <c r="E158" s="22">
        <v>126346.96800000002</v>
      </c>
      <c r="F158" s="22">
        <v>111400.75100000002</v>
      </c>
      <c r="G158" s="22">
        <v>109040.82199999999</v>
      </c>
      <c r="L158" s="19"/>
      <c r="M158" s="25"/>
      <c r="N158" s="25"/>
      <c r="O158" s="25"/>
      <c r="P158" s="25"/>
      <c r="Q158" s="25"/>
      <c r="R158" s="25"/>
      <c r="S158" s="25"/>
      <c r="T158" s="21"/>
      <c r="U158" s="31"/>
      <c r="V158" s="31"/>
      <c r="W158" s="31"/>
      <c r="X158" s="22">
        <f t="shared" si="24"/>
        <v>0</v>
      </c>
      <c r="Y158" s="32"/>
      <c r="Z158" s="22"/>
    </row>
    <row r="159" spans="1:28" s="27" customFormat="1" x14ac:dyDescent="0.3">
      <c r="A159" s="35" t="s">
        <v>28</v>
      </c>
      <c r="B159" s="35" t="s">
        <v>74</v>
      </c>
      <c r="C159" s="35" t="s">
        <v>62</v>
      </c>
      <c r="D159" s="3">
        <v>1</v>
      </c>
      <c r="E159" s="22">
        <v>54883.476999999992</v>
      </c>
      <c r="F159" s="22">
        <v>55125.521000000001</v>
      </c>
      <c r="G159" s="22">
        <v>48106.244999999995</v>
      </c>
      <c r="L159" s="19"/>
      <c r="M159" s="25">
        <f t="shared" si="25"/>
        <v>-0.83381949888739371</v>
      </c>
      <c r="N159" s="25">
        <f t="shared" si="25"/>
        <v>-0.70352128397312086</v>
      </c>
      <c r="O159" s="25">
        <f t="shared" si="25"/>
        <v>-0.81831032351395017</v>
      </c>
      <c r="P159" s="25"/>
      <c r="Q159" s="25"/>
      <c r="R159" s="25"/>
      <c r="S159" s="25"/>
      <c r="T159" s="21"/>
      <c r="U159" s="31"/>
      <c r="V159" s="31"/>
      <c r="W159" s="31"/>
      <c r="X159" s="22"/>
      <c r="Y159" s="32"/>
      <c r="Z159" s="22"/>
    </row>
    <row r="160" spans="1:28" s="27" customFormat="1" x14ac:dyDescent="0.3">
      <c r="A160" s="35" t="s">
        <v>28</v>
      </c>
      <c r="B160" s="35" t="s">
        <v>74</v>
      </c>
      <c r="C160" s="35" t="s">
        <v>62</v>
      </c>
      <c r="D160" s="3">
        <v>2</v>
      </c>
      <c r="E160" s="22">
        <v>24748.999000000003</v>
      </c>
      <c r="F160" s="22">
        <v>18274.321999999993</v>
      </c>
      <c r="G160" s="22">
        <v>22389.07</v>
      </c>
      <c r="L160" s="19"/>
      <c r="M160" s="25">
        <f t="shared" si="25"/>
        <v>-0.79642729407233404</v>
      </c>
      <c r="N160" s="25">
        <f t="shared" si="25"/>
        <v>-1.1041158798850876</v>
      </c>
      <c r="O160" s="25">
        <f t="shared" si="25"/>
        <v>-0.76483910901606222</v>
      </c>
      <c r="P160" s="25"/>
      <c r="Q160" s="25"/>
      <c r="R160" s="25"/>
      <c r="S160" s="25"/>
      <c r="T160" s="21"/>
      <c r="U160" s="31">
        <f t="shared" si="19"/>
        <v>-0.88846076099116134</v>
      </c>
      <c r="V160" s="31">
        <f t="shared" si="20"/>
        <v>0.18742945629663552</v>
      </c>
      <c r="W160" s="31">
        <f t="shared" si="21"/>
        <v>0.38019196529793137</v>
      </c>
      <c r="X160" s="22">
        <f t="shared" si="24"/>
        <v>3</v>
      </c>
      <c r="Y160" s="32">
        <f>_xlfn.STDEV.P(M160:T160)/SQRT(X160)</f>
        <v>8.8355093027639178E-2</v>
      </c>
      <c r="Z160" s="22"/>
    </row>
    <row r="161" spans="1:28" s="27" customFormat="1" x14ac:dyDescent="0.3">
      <c r="A161" s="35" t="s">
        <v>28</v>
      </c>
      <c r="B161" s="35" t="s">
        <v>74</v>
      </c>
      <c r="C161" s="35" t="s">
        <v>62</v>
      </c>
      <c r="D161" s="3">
        <v>3</v>
      </c>
      <c r="E161" s="22">
        <v>50829.24</v>
      </c>
      <c r="F161" s="22">
        <v>52947.125000000007</v>
      </c>
      <c r="G161" s="22">
        <v>54217.856</v>
      </c>
      <c r="L161" s="19"/>
      <c r="M161" s="25">
        <f t="shared" si="25"/>
        <v>0.71968673579455711</v>
      </c>
      <c r="N161" s="25">
        <f t="shared" si="25"/>
        <v>1.0637968689827453</v>
      </c>
      <c r="O161" s="25">
        <f t="shared" si="25"/>
        <v>0.88443740733666054</v>
      </c>
      <c r="P161" s="25"/>
      <c r="Q161" s="25"/>
      <c r="R161" s="25"/>
      <c r="S161" s="25"/>
      <c r="T161" s="21"/>
      <c r="U161" s="31">
        <f t="shared" si="19"/>
        <v>0.88930700403798768</v>
      </c>
      <c r="V161" s="31">
        <f t="shared" si="20"/>
        <v>0.17210674208096374</v>
      </c>
      <c r="W161" s="31">
        <f t="shared" si="21"/>
        <v>0.34911054967383098</v>
      </c>
      <c r="X161" s="22">
        <f t="shared" si="24"/>
        <v>3</v>
      </c>
      <c r="Y161" s="32">
        <f>_xlfn.STDEV.P(M161:T161)/SQRT(X161)</f>
        <v>8.1131896275582385E-2</v>
      </c>
      <c r="Z161" s="22"/>
    </row>
    <row r="162" spans="1:28" s="26" customFormat="1" x14ac:dyDescent="0.3">
      <c r="A162" s="36" t="s">
        <v>28</v>
      </c>
      <c r="B162" s="36" t="s">
        <v>74</v>
      </c>
      <c r="C162" s="36" t="s">
        <v>62</v>
      </c>
      <c r="D162" s="28">
        <v>4</v>
      </c>
      <c r="E162" s="29">
        <v>182017.08799999999</v>
      </c>
      <c r="F162" s="29">
        <v>181714.533</v>
      </c>
      <c r="G162" s="29">
        <v>173000.94899999999</v>
      </c>
      <c r="L162" s="37"/>
      <c r="M162" s="23">
        <f t="shared" si="25"/>
        <v>1.2756287932323715</v>
      </c>
      <c r="N162" s="23">
        <f t="shared" si="25"/>
        <v>1.2331431816257155</v>
      </c>
      <c r="O162" s="23">
        <f t="shared" si="25"/>
        <v>1.1602867793473806</v>
      </c>
      <c r="P162" s="23"/>
      <c r="Q162" s="23"/>
      <c r="R162" s="23"/>
      <c r="S162" s="23"/>
      <c r="T162" s="24"/>
      <c r="U162" s="31">
        <f t="shared" si="19"/>
        <v>1.2230195847351559</v>
      </c>
      <c r="V162" s="31">
        <f t="shared" si="20"/>
        <v>5.833361339967956E-2</v>
      </c>
      <c r="W162" s="31">
        <f t="shared" si="21"/>
        <v>0.11832703119115863</v>
      </c>
      <c r="X162" s="29">
        <f t="shared" si="24"/>
        <v>3</v>
      </c>
      <c r="Y162" s="33">
        <f>_xlfn.STDEV.P(M162:T162)/SQRT(X162)</f>
        <v>2.7498729070685249E-2</v>
      </c>
      <c r="Z162" s="30">
        <f>AVERAGE(U159:U162)</f>
        <v>0.40795527592732744</v>
      </c>
      <c r="AA162" s="30">
        <f>4.303*AB162</f>
        <v>0.28254318205430706</v>
      </c>
      <c r="AB162" s="30">
        <f>AVERAGE(Y159:Y162)</f>
        <v>6.5661906124635613E-2</v>
      </c>
    </row>
    <row r="163" spans="1:28" s="27" customFormat="1" x14ac:dyDescent="0.3">
      <c r="A163" s="35" t="s">
        <v>29</v>
      </c>
      <c r="B163" s="35" t="s">
        <v>79</v>
      </c>
      <c r="C163" s="35" t="s">
        <v>65</v>
      </c>
      <c r="D163" s="3">
        <v>0</v>
      </c>
      <c r="E163" s="22">
        <v>149764.72500000001</v>
      </c>
      <c r="F163" s="22">
        <v>149764.72500000001</v>
      </c>
      <c r="G163" s="22">
        <v>149764.72500000001</v>
      </c>
      <c r="L163" s="19"/>
      <c r="M163" s="25"/>
      <c r="N163" s="25"/>
      <c r="O163" s="25"/>
      <c r="P163" s="25"/>
      <c r="Q163" s="25"/>
      <c r="R163" s="25"/>
      <c r="S163" s="25"/>
      <c r="T163" s="21"/>
      <c r="U163" s="31"/>
      <c r="V163" s="31"/>
      <c r="W163" s="31"/>
      <c r="X163" s="22">
        <f t="shared" si="24"/>
        <v>0</v>
      </c>
      <c r="Y163" s="32"/>
      <c r="Z163" s="30"/>
      <c r="AA163" s="30"/>
      <c r="AB163" s="30"/>
    </row>
    <row r="164" spans="1:28" s="27" customFormat="1" x14ac:dyDescent="0.3">
      <c r="A164" s="35" t="s">
        <v>29</v>
      </c>
      <c r="B164" s="35" t="s">
        <v>79</v>
      </c>
      <c r="C164" s="35" t="s">
        <v>65</v>
      </c>
      <c r="D164" s="3">
        <v>3</v>
      </c>
      <c r="E164" s="22">
        <v>377286.08500000002</v>
      </c>
      <c r="F164" s="22">
        <v>365970.52799999999</v>
      </c>
      <c r="G164" s="22">
        <v>407420.56299999997</v>
      </c>
      <c r="L164" s="19"/>
      <c r="M164" s="25">
        <f t="shared" si="25"/>
        <v>0.30797939437044874</v>
      </c>
      <c r="N164" s="25">
        <f t="shared" si="25"/>
        <v>0.29782908095219263</v>
      </c>
      <c r="O164" s="25">
        <f t="shared" si="25"/>
        <v>0.33359347118082994</v>
      </c>
      <c r="P164" s="25"/>
      <c r="Q164" s="25"/>
      <c r="R164" s="25"/>
      <c r="S164" s="25"/>
      <c r="T164" s="21"/>
      <c r="U164" s="31">
        <f t="shared" si="19"/>
        <v>0.31313398216782379</v>
      </c>
      <c r="V164" s="31">
        <f t="shared" si="20"/>
        <v>1.8430958565066484E-2</v>
      </c>
      <c r="W164" s="31">
        <f t="shared" si="21"/>
        <v>3.7386345228933728E-2</v>
      </c>
      <c r="X164" s="22">
        <f t="shared" si="24"/>
        <v>3</v>
      </c>
      <c r="Y164" s="32">
        <f>_xlfn.STDEV.P(M164:T164)/SQRT(X164)</f>
        <v>8.6884371900845282E-3</v>
      </c>
      <c r="Z164" s="22"/>
    </row>
    <row r="165" spans="1:28" s="27" customFormat="1" x14ac:dyDescent="0.3">
      <c r="A165" s="35" t="s">
        <v>29</v>
      </c>
      <c r="B165" s="35" t="s">
        <v>79</v>
      </c>
      <c r="C165" s="35" t="s">
        <v>65</v>
      </c>
      <c r="D165" s="3">
        <v>4</v>
      </c>
      <c r="E165" s="22">
        <v>665681.51100000006</v>
      </c>
      <c r="F165" s="22">
        <v>590345.31599999999</v>
      </c>
      <c r="G165" s="22">
        <v>605896.64299999992</v>
      </c>
      <c r="L165" s="19"/>
      <c r="M165" s="25">
        <f t="shared" si="25"/>
        <v>0.56780759862529884</v>
      </c>
      <c r="N165" s="25">
        <f t="shared" si="25"/>
        <v>0.47815484147644227</v>
      </c>
      <c r="O165" s="25">
        <f t="shared" si="25"/>
        <v>0.3968634391625212</v>
      </c>
      <c r="P165" s="25"/>
      <c r="Q165" s="25"/>
      <c r="R165" s="25"/>
      <c r="S165" s="25"/>
      <c r="T165" s="21"/>
      <c r="U165" s="31">
        <f t="shared" si="19"/>
        <v>0.48094195975475412</v>
      </c>
      <c r="V165" s="31">
        <f t="shared" si="20"/>
        <v>8.550615436816178E-2</v>
      </c>
      <c r="W165" s="31">
        <f t="shared" si="21"/>
        <v>0.17344527117898514</v>
      </c>
      <c r="X165" s="22">
        <f t="shared" si="24"/>
        <v>3</v>
      </c>
      <c r="Y165" s="32">
        <f>_xlfn.STDEV.P(M165:T165)/SQRT(X165)</f>
        <v>4.0307987724607287E-2</v>
      </c>
      <c r="Z165" s="22"/>
    </row>
    <row r="166" spans="1:28" s="26" customFormat="1" x14ac:dyDescent="0.3">
      <c r="A166" s="36" t="s">
        <v>29</v>
      </c>
      <c r="B166" s="36" t="s">
        <v>79</v>
      </c>
      <c r="C166" s="36" t="s">
        <v>65</v>
      </c>
      <c r="D166" s="28">
        <v>5</v>
      </c>
      <c r="E166" s="29">
        <v>926604.94300000009</v>
      </c>
      <c r="F166" s="29">
        <v>917286.24900000007</v>
      </c>
      <c r="G166" s="29">
        <v>870571.7570000001</v>
      </c>
      <c r="L166" s="37"/>
      <c r="M166" s="23">
        <f t="shared" si="25"/>
        <v>0.33071596307577167</v>
      </c>
      <c r="N166" s="23">
        <f t="shared" si="25"/>
        <v>0.44071193462420766</v>
      </c>
      <c r="O166" s="23">
        <f t="shared" si="25"/>
        <v>0.36244077232923111</v>
      </c>
      <c r="P166" s="23"/>
      <c r="Q166" s="23"/>
      <c r="R166" s="23"/>
      <c r="S166" s="23"/>
      <c r="T166" s="24"/>
      <c r="U166" s="31">
        <f t="shared" si="19"/>
        <v>0.37795622334307016</v>
      </c>
      <c r="V166" s="31">
        <f t="shared" si="20"/>
        <v>5.6615592855177539E-2</v>
      </c>
      <c r="W166" s="31">
        <f t="shared" si="21"/>
        <v>0.11484210614179646</v>
      </c>
      <c r="X166" s="29">
        <f t="shared" si="24"/>
        <v>3</v>
      </c>
      <c r="Y166" s="33">
        <f>_xlfn.STDEV.P(M166:T166)/SQRT(X166)</f>
        <v>2.6688846419195087E-2</v>
      </c>
      <c r="Z166" s="30">
        <f>AVERAGE(U163:U166)</f>
        <v>0.39067738842188265</v>
      </c>
      <c r="AA166" s="30">
        <f>4.303*AB166</f>
        <v>0.10855790751657178</v>
      </c>
      <c r="AB166" s="30">
        <f>AVERAGE(Y163:Y166)</f>
        <v>2.5228423777962302E-2</v>
      </c>
    </row>
    <row r="167" spans="1:28" s="27" customFormat="1" x14ac:dyDescent="0.3">
      <c r="A167" s="35" t="s">
        <v>12</v>
      </c>
      <c r="B167" s="35" t="s">
        <v>79</v>
      </c>
      <c r="C167" s="35" t="s">
        <v>47</v>
      </c>
      <c r="D167" s="3">
        <v>0</v>
      </c>
      <c r="E167" s="22">
        <v>73075.895499999999</v>
      </c>
      <c r="F167" s="22">
        <v>71248.4905</v>
      </c>
      <c r="G167" s="22">
        <v>68811.950500000006</v>
      </c>
      <c r="H167" s="25"/>
      <c r="I167" s="25"/>
      <c r="J167" s="25"/>
      <c r="K167" s="25"/>
      <c r="L167" s="21"/>
      <c r="M167" s="25"/>
      <c r="N167" s="25"/>
      <c r="O167" s="25"/>
      <c r="P167" s="25"/>
      <c r="Q167" s="25"/>
      <c r="R167" s="25"/>
      <c r="S167" s="25"/>
      <c r="T167" s="21"/>
      <c r="U167" s="31"/>
      <c r="V167" s="31"/>
      <c r="W167" s="31"/>
      <c r="X167" s="22"/>
      <c r="Y167" s="32"/>
      <c r="Z167" s="22"/>
    </row>
    <row r="168" spans="1:28" s="27" customFormat="1" x14ac:dyDescent="0.3">
      <c r="A168" s="35" t="s">
        <v>12</v>
      </c>
      <c r="B168" s="35" t="s">
        <v>79</v>
      </c>
      <c r="C168" s="35" t="s">
        <v>47</v>
      </c>
      <c r="D168" s="3">
        <v>1</v>
      </c>
      <c r="E168" s="22">
        <v>20893.330499999996</v>
      </c>
      <c r="F168" s="22">
        <v>1</v>
      </c>
      <c r="G168" s="22">
        <v>14395.890499999996</v>
      </c>
      <c r="H168" s="25"/>
      <c r="I168" s="25"/>
      <c r="J168" s="25"/>
      <c r="K168" s="25"/>
      <c r="L168" s="21"/>
      <c r="M168" s="25">
        <f t="shared" si="25"/>
        <v>-1.2520685722449798</v>
      </c>
      <c r="N168" s="25">
        <f t="shared" si="25"/>
        <v>-11.173928911941559</v>
      </c>
      <c r="O168" s="25">
        <f t="shared" si="25"/>
        <v>-1.5644346450749236</v>
      </c>
      <c r="P168" s="25"/>
      <c r="Q168" s="25"/>
      <c r="R168" s="25"/>
      <c r="S168" s="25"/>
      <c r="T168" s="21"/>
      <c r="U168" s="31"/>
      <c r="V168" s="31"/>
      <c r="W168" s="31"/>
      <c r="X168" s="22"/>
      <c r="Y168" s="32"/>
      <c r="Z168" s="22"/>
    </row>
    <row r="169" spans="1:28" s="27" customFormat="1" x14ac:dyDescent="0.3">
      <c r="A169" s="35" t="s">
        <v>12</v>
      </c>
      <c r="B169" s="35" t="s">
        <v>79</v>
      </c>
      <c r="C169" s="35" t="s">
        <v>47</v>
      </c>
      <c r="D169" s="3">
        <v>3</v>
      </c>
      <c r="E169" s="22">
        <v>18659.835499999997</v>
      </c>
      <c r="F169" s="22">
        <v>1</v>
      </c>
      <c r="G169" s="22">
        <v>182.74049999999539</v>
      </c>
      <c r="H169" s="25"/>
      <c r="I169" s="25"/>
      <c r="J169" s="25"/>
      <c r="K169" s="25"/>
      <c r="L169" s="21"/>
      <c r="M169" s="25">
        <f t="shared" si="25"/>
        <v>-5.6528306739181744E-2</v>
      </c>
      <c r="N169" s="25">
        <f t="shared" si="25"/>
        <v>0</v>
      </c>
      <c r="O169" s="25">
        <f t="shared" si="25"/>
        <v>-2.1833154745979666</v>
      </c>
      <c r="P169" s="25"/>
      <c r="Q169" s="25"/>
      <c r="R169" s="25"/>
      <c r="S169" s="25"/>
      <c r="T169" s="21"/>
      <c r="U169" s="31">
        <f t="shared" si="19"/>
        <v>-0.74661459377904948</v>
      </c>
      <c r="V169" s="31">
        <f t="shared" si="20"/>
        <v>1.2445404485492182</v>
      </c>
      <c r="W169" s="31">
        <f t="shared" si="21"/>
        <v>2.5244926191208799</v>
      </c>
      <c r="X169" s="22">
        <f>COUNT(M169:T169)</f>
        <v>3</v>
      </c>
      <c r="Y169" s="32">
        <f>_xlfn.STDEV.P(M169:T169)/SQRT(X169)</f>
        <v>0.58668199375339991</v>
      </c>
      <c r="Z169" s="22"/>
    </row>
    <row r="170" spans="1:28" s="26" customFormat="1" x14ac:dyDescent="0.3">
      <c r="A170" s="36" t="s">
        <v>12</v>
      </c>
      <c r="B170" s="36" t="s">
        <v>79</v>
      </c>
      <c r="C170" s="36" t="s">
        <v>47</v>
      </c>
      <c r="D170" s="28">
        <v>5</v>
      </c>
      <c r="E170" s="29">
        <v>147390.36550000001</v>
      </c>
      <c r="F170" s="29">
        <v>66984.545499999993</v>
      </c>
      <c r="G170" s="29">
        <v>103126.55549999999</v>
      </c>
      <c r="H170" s="23"/>
      <c r="I170" s="23"/>
      <c r="J170" s="23"/>
      <c r="K170" s="23"/>
      <c r="L170" s="24"/>
      <c r="M170" s="23">
        <f>(LN(E170)-LN(E169))/($D170-$D169)</f>
        <v>1.0333556174645766</v>
      </c>
      <c r="N170" s="23">
        <f>(LN(F170)-LN(F169))/($D170-$D169)</f>
        <v>5.5561086037934624</v>
      </c>
      <c r="O170" s="23">
        <f>(LN(G170)-LN(G169))/($D170-$D169)</f>
        <v>3.1678225467325252</v>
      </c>
      <c r="P170" s="23"/>
      <c r="Q170" s="23"/>
      <c r="R170" s="23"/>
      <c r="S170" s="23"/>
      <c r="T170" s="24"/>
      <c r="U170" s="31">
        <f t="shared" si="19"/>
        <v>3.2524289226635212</v>
      </c>
      <c r="V170" s="31">
        <f t="shared" si="20"/>
        <v>2.2625632196632308</v>
      </c>
      <c r="W170" s="31">
        <f t="shared" si="21"/>
        <v>4.5895046279874387</v>
      </c>
      <c r="X170" s="29">
        <f>COUNT(M170:T170)</f>
        <v>3</v>
      </c>
      <c r="Y170" s="33">
        <f>_xlfn.STDEV.P(M170:T170)/SQRT(X170)</f>
        <v>1.0665825303247591</v>
      </c>
      <c r="Z170" s="30">
        <f>AVERAGE(U167:U170)</f>
        <v>1.2529071644422358</v>
      </c>
      <c r="AA170" s="30">
        <f>4.303*AB170</f>
        <v>3.5569986235541595</v>
      </c>
      <c r="AB170" s="30">
        <f>AVERAGE(Y167:Y170)</f>
        <v>0.82663226203907958</v>
      </c>
    </row>
    <row r="171" spans="1:28" s="27" customFormat="1" x14ac:dyDescent="0.3">
      <c r="A171" s="35" t="s">
        <v>12</v>
      </c>
      <c r="B171" s="35" t="s">
        <v>77</v>
      </c>
      <c r="C171" s="35" t="s">
        <v>45</v>
      </c>
      <c r="D171" s="3">
        <v>0</v>
      </c>
      <c r="E171" s="22">
        <v>90740.810500000007</v>
      </c>
      <c r="F171" s="22">
        <v>69421.085500000001</v>
      </c>
      <c r="G171" s="22">
        <v>88710.36050000001</v>
      </c>
      <c r="H171" s="25"/>
      <c r="I171" s="25"/>
      <c r="J171" s="25"/>
      <c r="K171" s="25"/>
      <c r="L171" s="21"/>
      <c r="M171" s="25"/>
      <c r="N171" s="25"/>
      <c r="O171" s="25"/>
      <c r="P171" s="25"/>
      <c r="Q171" s="25"/>
      <c r="R171" s="25"/>
      <c r="S171" s="25"/>
      <c r="T171" s="21"/>
      <c r="U171" s="31"/>
      <c r="V171" s="31"/>
      <c r="W171" s="31"/>
      <c r="X171" s="22"/>
      <c r="Y171" s="32"/>
      <c r="Z171" s="22"/>
    </row>
    <row r="172" spans="1:28" s="27" customFormat="1" x14ac:dyDescent="0.3">
      <c r="A172" s="35" t="s">
        <v>12</v>
      </c>
      <c r="B172" s="35" t="s">
        <v>77</v>
      </c>
      <c r="C172" s="35" t="s">
        <v>45</v>
      </c>
      <c r="D172" s="3">
        <v>1</v>
      </c>
      <c r="E172" s="22">
        <v>22923.780499999997</v>
      </c>
      <c r="F172" s="22">
        <v>10944.125499999995</v>
      </c>
      <c r="G172" s="22">
        <v>10334.990499999996</v>
      </c>
      <c r="H172" s="25"/>
      <c r="I172" s="25"/>
      <c r="J172" s="25"/>
      <c r="K172" s="25"/>
      <c r="L172" s="21"/>
      <c r="M172" s="25">
        <f t="shared" ref="M172:O187" si="26">(LN(E172)-LN(E171))/($D172-$D171)</f>
        <v>-1.3758323847837897</v>
      </c>
      <c r="N172" s="25">
        <f t="shared" si="26"/>
        <v>-1.8473878187303043</v>
      </c>
      <c r="O172" s="25">
        <f t="shared" si="26"/>
        <v>-2.1498414124009138</v>
      </c>
      <c r="P172" s="25"/>
      <c r="Q172" s="25"/>
      <c r="R172" s="25"/>
      <c r="S172" s="25"/>
      <c r="T172" s="21"/>
      <c r="U172" s="31"/>
      <c r="V172" s="31"/>
      <c r="W172" s="31"/>
      <c r="X172" s="22"/>
      <c r="Y172" s="32"/>
      <c r="Z172" s="22"/>
    </row>
    <row r="173" spans="1:28" s="27" customFormat="1" x14ac:dyDescent="0.3">
      <c r="A173" s="35" t="s">
        <v>12</v>
      </c>
      <c r="B173" s="35" t="s">
        <v>77</v>
      </c>
      <c r="C173" s="35" t="s">
        <v>45</v>
      </c>
      <c r="D173" s="3">
        <v>3</v>
      </c>
      <c r="E173" s="22">
        <v>38761.290499999996</v>
      </c>
      <c r="F173" s="22">
        <v>71045.445500000002</v>
      </c>
      <c r="G173" s="22">
        <v>65563.230500000005</v>
      </c>
      <c r="H173" s="25"/>
      <c r="I173" s="25"/>
      <c r="J173" s="25"/>
      <c r="K173" s="25"/>
      <c r="L173" s="21"/>
      <c r="M173" s="25">
        <f t="shared" si="26"/>
        <v>0.26262362978804266</v>
      </c>
      <c r="N173" s="25">
        <f t="shared" si="26"/>
        <v>0.93525846072934549</v>
      </c>
      <c r="O173" s="25">
        <f t="shared" si="26"/>
        <v>0.92373987710387695</v>
      </c>
      <c r="P173" s="25"/>
      <c r="Q173" s="25"/>
      <c r="R173" s="25"/>
      <c r="S173" s="25"/>
      <c r="T173" s="21"/>
      <c r="U173" s="31">
        <f t="shared" si="19"/>
        <v>0.70720732254042173</v>
      </c>
      <c r="V173" s="31">
        <f t="shared" si="20"/>
        <v>0.38506384449619602</v>
      </c>
      <c r="W173" s="31">
        <f t="shared" si="21"/>
        <v>0.78108416199259723</v>
      </c>
      <c r="X173" s="22">
        <f>COUNT(M173:T173)</f>
        <v>3</v>
      </c>
      <c r="Y173" s="32">
        <f>_xlfn.STDEV.P(M173:T173)/SQRT(X173)</f>
        <v>0.18152083708868166</v>
      </c>
      <c r="Z173" s="22"/>
    </row>
    <row r="174" spans="1:28" s="26" customFormat="1" x14ac:dyDescent="0.3">
      <c r="A174" s="36" t="s">
        <v>12</v>
      </c>
      <c r="B174" s="36" t="s">
        <v>77</v>
      </c>
      <c r="C174" s="36" t="s">
        <v>45</v>
      </c>
      <c r="D174" s="28">
        <v>5</v>
      </c>
      <c r="E174" s="29">
        <v>874291.46549999993</v>
      </c>
      <c r="F174" s="29">
        <v>489521.19050000003</v>
      </c>
      <c r="G174" s="29">
        <v>383328.65549999999</v>
      </c>
      <c r="H174" s="23"/>
      <c r="I174" s="23"/>
      <c r="J174" s="23"/>
      <c r="K174" s="23"/>
      <c r="L174" s="24"/>
      <c r="M174" s="23">
        <f t="shared" si="26"/>
        <v>1.5579958617568712</v>
      </c>
      <c r="N174" s="23">
        <f t="shared" si="26"/>
        <v>0.96505400069080594</v>
      </c>
      <c r="O174" s="23">
        <f t="shared" si="26"/>
        <v>0.88293885071838396</v>
      </c>
      <c r="P174" s="23"/>
      <c r="Q174" s="23"/>
      <c r="R174" s="23"/>
      <c r="S174" s="23"/>
      <c r="T174" s="24"/>
      <c r="U174" s="31">
        <f t="shared" si="19"/>
        <v>1.1353295710553537</v>
      </c>
      <c r="V174" s="31">
        <f t="shared" si="20"/>
        <v>0.36833519983200513</v>
      </c>
      <c r="W174" s="31">
        <f t="shared" si="21"/>
        <v>0.74715088161438525</v>
      </c>
      <c r="X174" s="29">
        <f>COUNT(M174:T174)</f>
        <v>3</v>
      </c>
      <c r="Y174" s="33">
        <f>_xlfn.STDEV.P(M174:T174)/SQRT(X174)</f>
        <v>0.17363487836727523</v>
      </c>
      <c r="Z174" s="30">
        <f>AVERAGE(U171:U174)</f>
        <v>0.92126844679788777</v>
      </c>
      <c r="AA174" s="30">
        <f>4.303*AB174</f>
        <v>0.76411752180349135</v>
      </c>
      <c r="AB174" s="30">
        <f>AVERAGE(Y171:Y174)</f>
        <v>0.17757785772797846</v>
      </c>
    </row>
    <row r="175" spans="1:28" s="27" customFormat="1" x14ac:dyDescent="0.3">
      <c r="A175" s="35" t="s">
        <v>12</v>
      </c>
      <c r="B175" s="35" t="s">
        <v>80</v>
      </c>
      <c r="C175" s="35" t="s">
        <v>48</v>
      </c>
      <c r="D175" s="3">
        <v>0</v>
      </c>
      <c r="E175" s="22">
        <v>117339.7055</v>
      </c>
      <c r="F175" s="22">
        <v>107796.59050000001</v>
      </c>
      <c r="G175" s="22">
        <v>108202.6805</v>
      </c>
      <c r="H175" s="25"/>
      <c r="I175" s="25"/>
      <c r="J175" s="25"/>
      <c r="K175" s="25"/>
      <c r="L175" s="21"/>
      <c r="M175" s="25"/>
      <c r="N175" s="25"/>
      <c r="O175" s="25"/>
      <c r="P175" s="25"/>
      <c r="Q175" s="25"/>
      <c r="R175" s="25"/>
      <c r="S175" s="25"/>
      <c r="T175" s="21"/>
      <c r="U175" s="31"/>
      <c r="V175" s="31"/>
      <c r="W175" s="31"/>
      <c r="X175" s="22"/>
      <c r="Y175" s="32"/>
      <c r="Z175" s="22"/>
    </row>
    <row r="176" spans="1:28" s="27" customFormat="1" x14ac:dyDescent="0.3">
      <c r="A176" s="35" t="s">
        <v>12</v>
      </c>
      <c r="B176" s="35" t="s">
        <v>80</v>
      </c>
      <c r="C176" s="35" t="s">
        <v>48</v>
      </c>
      <c r="D176" s="3">
        <v>1</v>
      </c>
      <c r="E176" s="22">
        <v>105157.0055</v>
      </c>
      <c r="F176" s="22">
        <v>211755.63050000003</v>
      </c>
      <c r="G176" s="22">
        <v>85258.595499999996</v>
      </c>
      <c r="H176" s="25"/>
      <c r="I176" s="25"/>
      <c r="J176" s="25"/>
      <c r="K176" s="25"/>
      <c r="L176" s="21"/>
      <c r="M176" s="25">
        <f t="shared" si="26"/>
        <v>-0.10961866989388547</v>
      </c>
      <c r="N176" s="25">
        <f t="shared" si="26"/>
        <v>0.67518689353754091</v>
      </c>
      <c r="O176" s="25">
        <f t="shared" si="26"/>
        <v>-0.23831720161259007</v>
      </c>
      <c r="P176" s="25"/>
      <c r="Q176" s="25"/>
      <c r="R176" s="25"/>
      <c r="S176" s="25"/>
      <c r="T176" s="21"/>
      <c r="U176" s="31"/>
      <c r="V176" s="31"/>
      <c r="W176" s="31"/>
      <c r="X176" s="22"/>
      <c r="Y176" s="32"/>
      <c r="Z176" s="22"/>
    </row>
    <row r="177" spans="1:28" s="27" customFormat="1" x14ac:dyDescent="0.3">
      <c r="A177" s="35" t="s">
        <v>12</v>
      </c>
      <c r="B177" s="35" t="s">
        <v>80</v>
      </c>
      <c r="C177" s="35" t="s">
        <v>48</v>
      </c>
      <c r="D177" s="3">
        <v>3</v>
      </c>
      <c r="E177" s="22">
        <v>134192.4405</v>
      </c>
      <c r="F177" s="22">
        <v>142314.24049999999</v>
      </c>
      <c r="G177" s="22">
        <v>70842.400499999989</v>
      </c>
      <c r="H177" s="25"/>
      <c r="I177" s="25"/>
      <c r="J177" s="25"/>
      <c r="K177" s="25"/>
      <c r="L177" s="21"/>
      <c r="M177" s="25">
        <f t="shared" si="26"/>
        <v>0.12191018452327995</v>
      </c>
      <c r="N177" s="25">
        <f t="shared" si="26"/>
        <v>-0.19869767481044409</v>
      </c>
      <c r="O177" s="25">
        <f t="shared" si="26"/>
        <v>-9.2615619748709577E-2</v>
      </c>
      <c r="P177" s="25"/>
      <c r="Q177" s="25"/>
      <c r="R177" s="25"/>
      <c r="S177" s="25"/>
      <c r="T177" s="21"/>
      <c r="U177" s="31">
        <f t="shared" si="19"/>
        <v>-5.6467703345291241E-2</v>
      </c>
      <c r="V177" s="31">
        <f t="shared" si="20"/>
        <v>0.16333203532029358</v>
      </c>
      <c r="W177" s="31">
        <f t="shared" si="21"/>
        <v>0.33131146369146347</v>
      </c>
      <c r="X177" s="22">
        <f>COUNT(M177:T177)</f>
        <v>3</v>
      </c>
      <c r="Y177" s="32">
        <f>_xlfn.STDEV.P(M177:T177)/SQRT(X177)</f>
        <v>7.699545983998686E-2</v>
      </c>
      <c r="Z177" s="22"/>
    </row>
    <row r="178" spans="1:28" s="26" customFormat="1" x14ac:dyDescent="0.3">
      <c r="A178" s="36" t="s">
        <v>12</v>
      </c>
      <c r="B178" s="36" t="s">
        <v>80</v>
      </c>
      <c r="C178" s="36" t="s">
        <v>48</v>
      </c>
      <c r="D178" s="28">
        <v>5</v>
      </c>
      <c r="E178" s="29">
        <v>181704.97050000002</v>
      </c>
      <c r="F178" s="29">
        <v>220892.65550000005</v>
      </c>
      <c r="G178" s="29">
        <v>235714.94050000003</v>
      </c>
      <c r="H178" s="23"/>
      <c r="I178" s="23"/>
      <c r="J178" s="23"/>
      <c r="K178" s="23"/>
      <c r="L178" s="24"/>
      <c r="M178" s="23">
        <f t="shared" si="26"/>
        <v>0.15155471885620297</v>
      </c>
      <c r="N178" s="23">
        <f t="shared" si="26"/>
        <v>0.21981964396037945</v>
      </c>
      <c r="O178" s="23">
        <f t="shared" si="26"/>
        <v>0.6010827485756316</v>
      </c>
      <c r="P178" s="23"/>
      <c r="Q178" s="23"/>
      <c r="R178" s="23"/>
      <c r="S178" s="23"/>
      <c r="T178" s="24"/>
      <c r="U178" s="31">
        <f t="shared" si="19"/>
        <v>0.32415237046407136</v>
      </c>
      <c r="V178" s="31">
        <f t="shared" si="20"/>
        <v>0.2422454349221643</v>
      </c>
      <c r="W178" s="31">
        <f t="shared" si="21"/>
        <v>0.4913836373816709</v>
      </c>
      <c r="X178" s="29">
        <f>COUNT(M178:T178)</f>
        <v>3</v>
      </c>
      <c r="Y178" s="33">
        <f>_xlfn.STDEV.P(M178:T178)/SQRT(X178)</f>
        <v>0.11419559316329791</v>
      </c>
      <c r="Z178" s="30">
        <f>AVERAGE(U175:U178)</f>
        <v>0.13384233355939007</v>
      </c>
      <c r="AA178" s="30">
        <f>4.303*AB178</f>
        <v>0.41134755053656713</v>
      </c>
      <c r="AB178" s="30">
        <f>AVERAGE(Y175:Y178)</f>
        <v>9.5595526501642381E-2</v>
      </c>
    </row>
    <row r="179" spans="1:28" s="27" customFormat="1" x14ac:dyDescent="0.3">
      <c r="A179" s="35" t="s">
        <v>12</v>
      </c>
      <c r="B179" s="35" t="s">
        <v>78</v>
      </c>
      <c r="C179" s="35" t="s">
        <v>46</v>
      </c>
      <c r="D179" s="3">
        <v>0</v>
      </c>
      <c r="E179" s="22">
        <v>77948.9755</v>
      </c>
      <c r="F179" s="22">
        <v>70436.310499999992</v>
      </c>
      <c r="G179" s="22">
        <v>92365.170500000007</v>
      </c>
      <c r="H179" s="25"/>
      <c r="I179" s="25"/>
      <c r="J179" s="25"/>
      <c r="K179" s="25"/>
      <c r="L179" s="21"/>
      <c r="M179" s="25"/>
      <c r="N179" s="25"/>
      <c r="O179" s="25"/>
      <c r="P179" s="25"/>
      <c r="Q179" s="25"/>
      <c r="R179" s="25"/>
      <c r="S179" s="25"/>
      <c r="T179" s="21"/>
      <c r="U179" s="31"/>
      <c r="V179" s="31"/>
      <c r="W179" s="31"/>
      <c r="X179" s="22"/>
      <c r="Y179" s="32"/>
      <c r="Z179" s="22"/>
    </row>
    <row r="180" spans="1:28" s="27" customFormat="1" x14ac:dyDescent="0.3">
      <c r="A180" s="35" t="s">
        <v>12</v>
      </c>
      <c r="B180" s="35" t="s">
        <v>78</v>
      </c>
      <c r="C180" s="35" t="s">
        <v>46</v>
      </c>
      <c r="D180" s="3">
        <v>1</v>
      </c>
      <c r="E180" s="22">
        <v>70842.400499999989</v>
      </c>
      <c r="F180" s="22">
        <v>73888.075499999992</v>
      </c>
      <c r="G180" s="22">
        <v>82415.965500000006</v>
      </c>
      <c r="H180" s="25"/>
      <c r="I180" s="25"/>
      <c r="J180" s="25"/>
      <c r="K180" s="25"/>
      <c r="L180" s="21"/>
      <c r="M180" s="25">
        <f t="shared" si="26"/>
        <v>-9.5596753814024993E-2</v>
      </c>
      <c r="N180" s="25">
        <f t="shared" si="26"/>
        <v>4.7842550642409165E-2</v>
      </c>
      <c r="O180" s="25">
        <f t="shared" si="26"/>
        <v>-0.11397079073110561</v>
      </c>
      <c r="P180" s="25"/>
      <c r="Q180" s="25"/>
      <c r="R180" s="25"/>
      <c r="S180" s="25"/>
      <c r="T180" s="21"/>
      <c r="U180" s="31"/>
      <c r="V180" s="31"/>
      <c r="W180" s="31"/>
      <c r="X180" s="22"/>
      <c r="Y180" s="32"/>
      <c r="Z180" s="22"/>
    </row>
    <row r="181" spans="1:28" s="27" customFormat="1" x14ac:dyDescent="0.3">
      <c r="A181" s="35" t="s">
        <v>12</v>
      </c>
      <c r="B181" s="35" t="s">
        <v>78</v>
      </c>
      <c r="C181" s="35" t="s">
        <v>46</v>
      </c>
      <c r="D181" s="3">
        <v>3</v>
      </c>
      <c r="E181" s="22">
        <v>377237.30550000002</v>
      </c>
      <c r="F181" s="22">
        <v>115106.2105</v>
      </c>
      <c r="G181" s="22">
        <v>452567.00050000008</v>
      </c>
      <c r="H181" s="25"/>
      <c r="I181" s="25"/>
      <c r="J181" s="25"/>
      <c r="K181" s="25"/>
      <c r="L181" s="21"/>
      <c r="M181" s="25">
        <f t="shared" si="26"/>
        <v>0.83620837420969885</v>
      </c>
      <c r="N181" s="25">
        <f t="shared" si="26"/>
        <v>0.22165190835607262</v>
      </c>
      <c r="O181" s="25">
        <f t="shared" si="26"/>
        <v>0.85157832268364686</v>
      </c>
      <c r="P181" s="25"/>
      <c r="Q181" s="25"/>
      <c r="R181" s="25"/>
      <c r="S181" s="25"/>
      <c r="T181" s="21"/>
      <c r="U181" s="31">
        <f t="shared" si="19"/>
        <v>0.63647953508313948</v>
      </c>
      <c r="V181" s="31">
        <f t="shared" si="20"/>
        <v>0.35933345064303568</v>
      </c>
      <c r="W181" s="31">
        <f t="shared" si="21"/>
        <v>0.72889125058895676</v>
      </c>
      <c r="X181" s="22">
        <f t="shared" ref="X181:X242" si="27">COUNT(M181:T181)</f>
        <v>3</v>
      </c>
      <c r="Y181" s="32">
        <f>_xlfn.STDEV.P(M181:T181)/SQRT(X181)</f>
        <v>0.16939141310456815</v>
      </c>
      <c r="Z181" s="22"/>
    </row>
    <row r="182" spans="1:28" s="26" customFormat="1" x14ac:dyDescent="0.3">
      <c r="A182" s="36" t="s">
        <v>12</v>
      </c>
      <c r="B182" s="36" t="s">
        <v>78</v>
      </c>
      <c r="C182" s="36" t="s">
        <v>46</v>
      </c>
      <c r="D182" s="28">
        <v>5</v>
      </c>
      <c r="E182" s="29">
        <v>420282.84550000005</v>
      </c>
      <c r="F182" s="29">
        <v>365460.69550000003</v>
      </c>
      <c r="G182" s="29">
        <v>581297.53050000011</v>
      </c>
      <c r="H182" s="23"/>
      <c r="I182" s="23"/>
      <c r="J182" s="23"/>
      <c r="K182" s="23"/>
      <c r="L182" s="24"/>
      <c r="M182" s="23">
        <f t="shared" si="26"/>
        <v>5.4026739650809397E-2</v>
      </c>
      <c r="N182" s="23">
        <f t="shared" si="26"/>
        <v>0.57765173272758741</v>
      </c>
      <c r="O182" s="23">
        <f t="shared" si="26"/>
        <v>0.12516345343958601</v>
      </c>
      <c r="P182" s="23"/>
      <c r="Q182" s="23"/>
      <c r="R182" s="23"/>
      <c r="S182" s="23"/>
      <c r="T182" s="24"/>
      <c r="U182" s="31">
        <f t="shared" si="19"/>
        <v>0.25228064193932759</v>
      </c>
      <c r="V182" s="31">
        <f t="shared" si="20"/>
        <v>0.28401561233974987</v>
      </c>
      <c r="W182" s="31">
        <f t="shared" si="21"/>
        <v>0.57611250634931888</v>
      </c>
      <c r="X182" s="29">
        <f t="shared" si="27"/>
        <v>3</v>
      </c>
      <c r="Y182" s="33">
        <f>_xlfn.STDEV.P(M182:T182)/SQRT(X182)</f>
        <v>0.13388624363219123</v>
      </c>
      <c r="Z182" s="30">
        <f>AVERAGE(U179:U182)</f>
        <v>0.44438008851123356</v>
      </c>
      <c r="AA182" s="30">
        <f>4.303*AB182</f>
        <v>0.65250187846913776</v>
      </c>
      <c r="AB182" s="30">
        <f>AVERAGE(Y179:Y182)</f>
        <v>0.15163882836837969</v>
      </c>
    </row>
    <row r="183" spans="1:28" s="27" customFormat="1" x14ac:dyDescent="0.3">
      <c r="A183" s="35" t="s">
        <v>30</v>
      </c>
      <c r="B183" s="35" t="s">
        <v>79</v>
      </c>
      <c r="C183" s="35" t="s">
        <v>66</v>
      </c>
      <c r="D183" s="3">
        <v>0</v>
      </c>
      <c r="E183" s="22">
        <v>158523.91999999998</v>
      </c>
      <c r="F183" s="22">
        <v>157529</v>
      </c>
      <c r="G183" s="22">
        <v>155539.16</v>
      </c>
      <c r="L183" s="19"/>
      <c r="M183" s="25"/>
      <c r="N183" s="25"/>
      <c r="O183" s="25"/>
      <c r="P183" s="25"/>
      <c r="Q183" s="25"/>
      <c r="R183" s="25"/>
      <c r="S183" s="25"/>
      <c r="T183" s="21"/>
      <c r="U183" s="31"/>
      <c r="V183" s="31"/>
      <c r="W183" s="31"/>
      <c r="X183" s="22"/>
      <c r="Y183" s="32"/>
      <c r="Z183" s="22"/>
    </row>
    <row r="184" spans="1:28" s="27" customFormat="1" x14ac:dyDescent="0.3">
      <c r="A184" s="35" t="s">
        <v>30</v>
      </c>
      <c r="B184" s="35" t="s">
        <v>79</v>
      </c>
      <c r="C184" s="35" t="s">
        <v>66</v>
      </c>
      <c r="D184" s="3">
        <v>6</v>
      </c>
      <c r="E184" s="22">
        <v>3151906.56</v>
      </c>
      <c r="F184" s="22">
        <v>3226525.5600000005</v>
      </c>
      <c r="G184" s="22">
        <v>3177111.2</v>
      </c>
      <c r="L184" s="19"/>
      <c r="M184" s="25">
        <f t="shared" si="26"/>
        <v>0.49830955151849504</v>
      </c>
      <c r="N184" s="25">
        <f t="shared" si="26"/>
        <v>0.50325859849013099</v>
      </c>
      <c r="O184" s="25">
        <f t="shared" si="26"/>
        <v>0.50280501708643788</v>
      </c>
      <c r="P184" s="25"/>
      <c r="Q184" s="25"/>
      <c r="R184" s="25"/>
      <c r="S184" s="25"/>
      <c r="T184" s="21"/>
      <c r="U184" s="31">
        <f t="shared" si="19"/>
        <v>0.50145772236502129</v>
      </c>
      <c r="V184" s="31">
        <f t="shared" si="20"/>
        <v>2.7358122709046514E-3</v>
      </c>
      <c r="W184" s="31">
        <f t="shared" si="21"/>
        <v>5.5494683947397557E-3</v>
      </c>
      <c r="X184" s="22">
        <f t="shared" si="27"/>
        <v>3</v>
      </c>
      <c r="Y184" s="32">
        <f>_xlfn.STDEV.P(M184:T184)/SQRT(X184)</f>
        <v>1.2896742725400315E-3</v>
      </c>
      <c r="Z184" s="22"/>
    </row>
    <row r="185" spans="1:28" s="26" customFormat="1" x14ac:dyDescent="0.3">
      <c r="A185" s="36" t="s">
        <v>30</v>
      </c>
      <c r="B185" s="36" t="s">
        <v>79</v>
      </c>
      <c r="C185" s="36" t="s">
        <v>66</v>
      </c>
      <c r="D185" s="28">
        <v>8</v>
      </c>
      <c r="E185" s="29">
        <v>5432296.364000001</v>
      </c>
      <c r="F185" s="29">
        <v>5469108.4040000001</v>
      </c>
      <c r="G185" s="29">
        <v>5822968.284</v>
      </c>
      <c r="L185" s="37"/>
      <c r="M185" s="23">
        <f t="shared" si="26"/>
        <v>0.27217721039605181</v>
      </c>
      <c r="N185" s="23">
        <f t="shared" si="26"/>
        <v>0.26385486272430292</v>
      </c>
      <c r="O185" s="23">
        <f t="shared" si="26"/>
        <v>0.30291889495726476</v>
      </c>
      <c r="P185" s="23"/>
      <c r="Q185" s="23"/>
      <c r="R185" s="23"/>
      <c r="S185" s="23"/>
      <c r="T185" s="24"/>
      <c r="U185" s="31">
        <f t="shared" si="19"/>
        <v>0.27965032269253981</v>
      </c>
      <c r="V185" s="31">
        <f t="shared" si="20"/>
        <v>2.0576326424350165E-2</v>
      </c>
      <c r="W185" s="31">
        <f t="shared" si="21"/>
        <v>4.1738124500048851E-2</v>
      </c>
      <c r="X185" s="29">
        <f t="shared" si="27"/>
        <v>3</v>
      </c>
      <c r="Y185" s="33">
        <f>_xlfn.STDEV.P(M185:T185)/SQRT(X185)</f>
        <v>9.6997732977106323E-3</v>
      </c>
      <c r="Z185" s="30">
        <f>AVERAGE(U184:U185)</f>
        <v>0.39055402252878058</v>
      </c>
      <c r="AA185" s="30">
        <f>4.303*AB185</f>
        <v>2.3643796447394304E-2</v>
      </c>
      <c r="AB185" s="30">
        <f>AVERAGE(Y183:Y185)</f>
        <v>5.4947237851253319E-3</v>
      </c>
    </row>
    <row r="186" spans="1:28" s="27" customFormat="1" x14ac:dyDescent="0.3">
      <c r="A186" s="35" t="s">
        <v>30</v>
      </c>
      <c r="B186" s="35" t="s">
        <v>77</v>
      </c>
      <c r="C186" s="35" t="s">
        <v>67</v>
      </c>
      <c r="D186" s="3">
        <v>0</v>
      </c>
      <c r="E186" s="22">
        <v>154875.88</v>
      </c>
      <c r="F186" s="22">
        <v>144263.4</v>
      </c>
      <c r="G186" s="22">
        <v>154212.6</v>
      </c>
      <c r="L186" s="19"/>
      <c r="M186" s="25"/>
      <c r="N186" s="25"/>
      <c r="O186" s="25"/>
      <c r="P186" s="25"/>
      <c r="Q186" s="25"/>
      <c r="R186" s="25"/>
      <c r="S186" s="25"/>
      <c r="T186" s="21"/>
      <c r="U186" s="31"/>
      <c r="V186" s="31"/>
      <c r="W186" s="31"/>
      <c r="X186" s="22">
        <f t="shared" si="27"/>
        <v>0</v>
      </c>
      <c r="Y186" s="32"/>
      <c r="Z186" s="22"/>
    </row>
    <row r="187" spans="1:28" s="27" customFormat="1" x14ac:dyDescent="0.3">
      <c r="A187" s="35" t="s">
        <v>30</v>
      </c>
      <c r="B187" s="35" t="s">
        <v>77</v>
      </c>
      <c r="C187" s="35" t="s">
        <v>67</v>
      </c>
      <c r="D187" s="3">
        <v>6</v>
      </c>
      <c r="E187" s="22">
        <v>1397199.32</v>
      </c>
      <c r="F187" s="22">
        <v>1919200.68</v>
      </c>
      <c r="G187" s="22">
        <v>1881062.08</v>
      </c>
      <c r="L187" s="19"/>
      <c r="M187" s="25">
        <f t="shared" si="26"/>
        <v>0.36660016738501966</v>
      </c>
      <c r="N187" s="25">
        <f t="shared" si="26"/>
        <v>0.43133721174752565</v>
      </c>
      <c r="O187" s="25">
        <f t="shared" si="26"/>
        <v>0.41687661043743446</v>
      </c>
      <c r="P187" s="25"/>
      <c r="Q187" s="25"/>
      <c r="R187" s="25"/>
      <c r="S187" s="25"/>
      <c r="T187" s="21"/>
      <c r="U187" s="31">
        <f t="shared" si="19"/>
        <v>0.40493799652332657</v>
      </c>
      <c r="V187" s="31">
        <f t="shared" si="20"/>
        <v>3.3979686650127669E-2</v>
      </c>
      <c r="W187" s="31">
        <f t="shared" si="21"/>
        <v>6.8926219512017065E-2</v>
      </c>
      <c r="X187" s="22">
        <f t="shared" si="27"/>
        <v>3</v>
      </c>
      <c r="Y187" s="32">
        <f>_xlfn.STDEV.P(M187:T187)/SQRT(X187)</f>
        <v>1.6018177901932853E-2</v>
      </c>
      <c r="Z187" s="22"/>
    </row>
    <row r="188" spans="1:28" s="26" customFormat="1" x14ac:dyDescent="0.3">
      <c r="A188" s="36" t="s">
        <v>30</v>
      </c>
      <c r="B188" s="36" t="s">
        <v>77</v>
      </c>
      <c r="C188" s="36" t="s">
        <v>67</v>
      </c>
      <c r="D188" s="28">
        <v>8</v>
      </c>
      <c r="E188" s="29">
        <v>3489847.7199999997</v>
      </c>
      <c r="F188" s="29">
        <v>4328896.92</v>
      </c>
      <c r="G188" s="29">
        <v>4315299.68</v>
      </c>
      <c r="L188" s="37"/>
      <c r="M188" s="23">
        <f t="shared" ref="M188:R203" si="28">(LN(E188)-LN(E187))/($D188-$D187)</f>
        <v>0.45769417738089757</v>
      </c>
      <c r="N188" s="23">
        <f t="shared" si="28"/>
        <v>0.40670198490747556</v>
      </c>
      <c r="O188" s="23">
        <f t="shared" si="28"/>
        <v>0.41516510969063969</v>
      </c>
      <c r="P188" s="23"/>
      <c r="Q188" s="23"/>
      <c r="R188" s="23"/>
      <c r="S188" s="23"/>
      <c r="T188" s="24"/>
      <c r="U188" s="31">
        <f t="shared" si="19"/>
        <v>0.42652042399300427</v>
      </c>
      <c r="V188" s="31">
        <f t="shared" si="20"/>
        <v>2.7326878626925972E-2</v>
      </c>
      <c r="W188" s="31">
        <f t="shared" si="21"/>
        <v>5.5431306774886641E-2</v>
      </c>
      <c r="X188" s="29">
        <f t="shared" si="27"/>
        <v>3</v>
      </c>
      <c r="Y188" s="33">
        <f>_xlfn.STDEV.P(M188:T188)/SQRT(X188)</f>
        <v>1.2882014123840725E-2</v>
      </c>
      <c r="Z188" s="30">
        <f>AVERAGE(U187:U188)</f>
        <v>0.41572921025816545</v>
      </c>
      <c r="AA188" s="30">
        <f>4.303*AB188</f>
        <v>6.2178763143451846E-2</v>
      </c>
      <c r="AB188" s="30">
        <f>AVERAGE(Y186:Y188)</f>
        <v>1.4450096012886788E-2</v>
      </c>
    </row>
    <row r="189" spans="1:28" s="27" customFormat="1" x14ac:dyDescent="0.3">
      <c r="A189" s="35" t="s">
        <v>13</v>
      </c>
      <c r="B189" s="35" t="s">
        <v>79</v>
      </c>
      <c r="C189" s="35" t="s">
        <v>49</v>
      </c>
      <c r="D189" s="3">
        <v>0</v>
      </c>
      <c r="E189" s="22">
        <v>65360.1855</v>
      </c>
      <c r="F189" s="22">
        <v>67390.635500000004</v>
      </c>
      <c r="G189" s="22">
        <v>73888.075499999992</v>
      </c>
      <c r="I189" s="25"/>
      <c r="J189" s="25"/>
      <c r="K189" s="25"/>
      <c r="L189" s="21"/>
      <c r="M189" s="25"/>
      <c r="N189" s="25"/>
      <c r="O189" s="25"/>
      <c r="P189" s="25"/>
      <c r="Q189" s="25"/>
      <c r="R189" s="25"/>
      <c r="S189" s="25"/>
      <c r="T189" s="21"/>
      <c r="U189" s="31"/>
      <c r="V189" s="31"/>
      <c r="W189" s="31"/>
      <c r="X189" s="22">
        <f t="shared" si="27"/>
        <v>0</v>
      </c>
      <c r="Y189" s="32"/>
      <c r="Z189" s="22"/>
    </row>
    <row r="190" spans="1:28" s="27" customFormat="1" x14ac:dyDescent="0.3">
      <c r="A190" s="35" t="s">
        <v>13</v>
      </c>
      <c r="B190" s="35" t="s">
        <v>79</v>
      </c>
      <c r="C190" s="35" t="s">
        <v>49</v>
      </c>
      <c r="D190" s="3">
        <v>1</v>
      </c>
      <c r="E190" s="22">
        <v>5868.0004999999965</v>
      </c>
      <c r="F190" s="22">
        <v>385.78549999999541</v>
      </c>
      <c r="G190" s="22">
        <v>9522.810499999996</v>
      </c>
      <c r="I190" s="25"/>
      <c r="J190" s="25"/>
      <c r="K190" s="25"/>
      <c r="L190" s="21"/>
      <c r="M190" s="25">
        <f t="shared" si="28"/>
        <v>-2.4103993431863771</v>
      </c>
      <c r="N190" s="25">
        <f t="shared" si="28"/>
        <v>-5.1629798325535461</v>
      </c>
      <c r="O190" s="25">
        <f t="shared" si="28"/>
        <v>-2.0488614291658802</v>
      </c>
      <c r="P190" s="25"/>
      <c r="Q190" s="25"/>
      <c r="R190" s="25"/>
      <c r="S190" s="25"/>
      <c r="T190" s="21"/>
      <c r="U190" s="31"/>
      <c r="V190" s="31"/>
      <c r="W190" s="31"/>
      <c r="X190" s="22"/>
      <c r="Y190" s="32"/>
      <c r="Z190" s="22"/>
    </row>
    <row r="191" spans="1:28" s="27" customFormat="1" x14ac:dyDescent="0.3">
      <c r="A191" s="35" t="s">
        <v>13</v>
      </c>
      <c r="B191" s="35" t="s">
        <v>79</v>
      </c>
      <c r="C191" s="35" t="s">
        <v>49</v>
      </c>
      <c r="D191" s="3">
        <v>2</v>
      </c>
      <c r="E191" s="22">
        <v>32872.985499999995</v>
      </c>
      <c r="F191" s="22">
        <v>29624.265499999998</v>
      </c>
      <c r="G191" s="22">
        <v>32466.895499999995</v>
      </c>
      <c r="I191" s="25"/>
      <c r="J191" s="25"/>
      <c r="K191" s="25"/>
      <c r="L191" s="21"/>
      <c r="M191" s="25">
        <f t="shared" si="28"/>
        <v>1.7231372655652031</v>
      </c>
      <c r="N191" s="25">
        <f t="shared" si="28"/>
        <v>4.3410675693563565</v>
      </c>
      <c r="O191" s="25">
        <f t="shared" si="28"/>
        <v>1.2265309443876742</v>
      </c>
      <c r="P191" s="25"/>
      <c r="Q191" s="25"/>
      <c r="R191" s="25"/>
      <c r="S191" s="25"/>
      <c r="T191" s="21"/>
      <c r="U191" s="31">
        <f t="shared" si="19"/>
        <v>2.4302452597697446</v>
      </c>
      <c r="V191" s="31">
        <f t="shared" si="20"/>
        <v>1.6733457155258757</v>
      </c>
      <c r="W191" s="31">
        <f t="shared" si="21"/>
        <v>3.3943042293298018</v>
      </c>
      <c r="X191" s="22">
        <f t="shared" si="27"/>
        <v>3</v>
      </c>
      <c r="Y191" s="32">
        <f>_xlfn.STDEV.P(M191:T191)/SQRT(X191)</f>
        <v>0.7888227351452014</v>
      </c>
      <c r="Z191" s="22"/>
    </row>
    <row r="192" spans="1:28" s="26" customFormat="1" x14ac:dyDescent="0.3">
      <c r="A192" s="36" t="s">
        <v>13</v>
      </c>
      <c r="B192" s="36" t="s">
        <v>79</v>
      </c>
      <c r="C192" s="36" t="s">
        <v>49</v>
      </c>
      <c r="D192" s="28">
        <v>4</v>
      </c>
      <c r="E192" s="29">
        <v>488099.87550000008</v>
      </c>
      <c r="F192" s="29">
        <v>420891.98050000006</v>
      </c>
      <c r="G192" s="29">
        <v>334597.85550000001</v>
      </c>
      <c r="I192" s="23"/>
      <c r="J192" s="23"/>
      <c r="K192" s="23"/>
      <c r="L192" s="24"/>
      <c r="M192" s="23">
        <f t="shared" si="28"/>
        <v>1.3489344183842729</v>
      </c>
      <c r="N192" s="23">
        <f t="shared" si="28"/>
        <v>1.3268912082383633</v>
      </c>
      <c r="O192" s="23">
        <f t="shared" si="28"/>
        <v>1.1663542045883881</v>
      </c>
      <c r="P192" s="23"/>
      <c r="Q192" s="23"/>
      <c r="R192" s="23"/>
      <c r="S192" s="23"/>
      <c r="T192" s="24"/>
      <c r="U192" s="31">
        <f t="shared" si="19"/>
        <v>1.2807266104036747</v>
      </c>
      <c r="V192" s="31">
        <f t="shared" si="20"/>
        <v>9.9660730417585441E-2</v>
      </c>
      <c r="W192" s="31">
        <f t="shared" si="21"/>
        <v>0.20215717267259262</v>
      </c>
      <c r="X192" s="29">
        <f t="shared" si="27"/>
        <v>3</v>
      </c>
      <c r="Y192" s="33">
        <f>_xlfn.STDEV.P(M192:T192)/SQRT(X192)</f>
        <v>4.6980518864186062E-2</v>
      </c>
      <c r="Z192" s="30">
        <f>AVERAGE(U189:U192)</f>
        <v>1.8554859350867097</v>
      </c>
      <c r="AA192" s="30">
        <f>4.303*AB192</f>
        <v>1.7982307010011971</v>
      </c>
      <c r="AB192" s="30">
        <f>AVERAGE(Y189:Y192)</f>
        <v>0.41790162700469374</v>
      </c>
    </row>
    <row r="193" spans="1:29" s="27" customFormat="1" x14ac:dyDescent="0.3">
      <c r="A193" s="35" t="s">
        <v>13</v>
      </c>
      <c r="B193" s="35" t="s">
        <v>77</v>
      </c>
      <c r="C193" s="35" t="s">
        <v>50</v>
      </c>
      <c r="D193" s="3">
        <v>0</v>
      </c>
      <c r="E193" s="22">
        <v>77542.885500000004</v>
      </c>
      <c r="F193" s="22">
        <v>73685.030500000008</v>
      </c>
      <c r="G193" s="22">
        <v>83837.280499999993</v>
      </c>
      <c r="I193" s="25"/>
      <c r="J193" s="25"/>
      <c r="K193" s="25"/>
      <c r="L193" s="21"/>
      <c r="M193" s="25"/>
      <c r="N193" s="25"/>
      <c r="O193" s="25"/>
      <c r="P193" s="25"/>
      <c r="Q193" s="25"/>
      <c r="R193" s="25"/>
      <c r="S193" s="25"/>
      <c r="T193" s="21"/>
      <c r="U193" s="31"/>
      <c r="V193" s="31"/>
      <c r="W193" s="31"/>
      <c r="X193" s="22">
        <f t="shared" si="27"/>
        <v>0</v>
      </c>
      <c r="Y193" s="32"/>
      <c r="Z193" s="22"/>
    </row>
    <row r="194" spans="1:29" s="27" customFormat="1" x14ac:dyDescent="0.3">
      <c r="A194" s="35" t="s">
        <v>13</v>
      </c>
      <c r="B194" s="35" t="s">
        <v>77</v>
      </c>
      <c r="C194" s="35" t="s">
        <v>50</v>
      </c>
      <c r="D194" s="3">
        <v>1</v>
      </c>
      <c r="E194" s="22">
        <v>130740.6755</v>
      </c>
      <c r="F194" s="22">
        <v>42619.145499999999</v>
      </c>
      <c r="G194" s="22">
        <v>99268.700499999992</v>
      </c>
      <c r="I194" s="25"/>
      <c r="J194" s="25"/>
      <c r="K194" s="25"/>
      <c r="L194" s="21"/>
      <c r="M194" s="25">
        <f t="shared" si="28"/>
        <v>0.52238464031266751</v>
      </c>
      <c r="N194" s="25">
        <f t="shared" si="28"/>
        <v>-0.54749608739243882</v>
      </c>
      <c r="O194" s="25">
        <f t="shared" si="28"/>
        <v>0.16895253669255439</v>
      </c>
      <c r="P194" s="25"/>
      <c r="Q194" s="25"/>
      <c r="R194" s="25"/>
      <c r="S194" s="25"/>
      <c r="T194" s="21"/>
      <c r="U194" s="31"/>
      <c r="V194" s="31"/>
      <c r="W194" s="31"/>
      <c r="X194" s="22"/>
      <c r="Y194" s="32"/>
      <c r="Z194" s="22"/>
    </row>
    <row r="195" spans="1:29" s="27" customFormat="1" x14ac:dyDescent="0.3">
      <c r="A195" s="35" t="s">
        <v>13</v>
      </c>
      <c r="B195" s="35" t="s">
        <v>77</v>
      </c>
      <c r="C195" s="35" t="s">
        <v>50</v>
      </c>
      <c r="D195" s="3">
        <v>2</v>
      </c>
      <c r="E195" s="22">
        <v>39573.470499999996</v>
      </c>
      <c r="F195" s="22">
        <v>28812.085499999997</v>
      </c>
      <c r="G195" s="22">
        <v>74700.255499999999</v>
      </c>
      <c r="I195" s="25"/>
      <c r="J195" s="25"/>
      <c r="K195" s="25"/>
      <c r="L195" s="21"/>
      <c r="M195" s="25">
        <f t="shared" si="28"/>
        <v>-1.1950568280306229</v>
      </c>
      <c r="N195" s="25">
        <f t="shared" si="28"/>
        <v>-0.3915086426605896</v>
      </c>
      <c r="O195" s="25">
        <f t="shared" si="28"/>
        <v>-0.2843468074738702</v>
      </c>
      <c r="P195" s="25"/>
      <c r="Q195" s="25"/>
      <c r="R195" s="25"/>
      <c r="S195" s="25"/>
      <c r="T195" s="21"/>
      <c r="U195" s="31">
        <f t="shared" si="19"/>
        <v>-0.62363742605502759</v>
      </c>
      <c r="V195" s="31">
        <f t="shared" si="20"/>
        <v>0.49775597881467643</v>
      </c>
      <c r="W195" s="31">
        <f t="shared" si="21"/>
        <v>1.009674933511207</v>
      </c>
      <c r="X195" s="22">
        <f t="shared" si="27"/>
        <v>3</v>
      </c>
      <c r="Y195" s="32">
        <f>_xlfn.STDEV.P(M195:T195)/SQRT(X195)</f>
        <v>0.23464441866400346</v>
      </c>
      <c r="Z195" s="22"/>
    </row>
    <row r="196" spans="1:29" s="26" customFormat="1" x14ac:dyDescent="0.3">
      <c r="A196" s="36" t="s">
        <v>13</v>
      </c>
      <c r="B196" s="36" t="s">
        <v>77</v>
      </c>
      <c r="C196" s="36" t="s">
        <v>50</v>
      </c>
      <c r="D196" s="28">
        <v>4</v>
      </c>
      <c r="E196" s="29">
        <v>652363.28049999999</v>
      </c>
      <c r="F196" s="29">
        <v>579267.08050000004</v>
      </c>
      <c r="G196" s="29">
        <v>534597.18050000002</v>
      </c>
      <c r="I196" s="23"/>
      <c r="J196" s="23"/>
      <c r="K196" s="23"/>
      <c r="L196" s="24"/>
      <c r="M196" s="23">
        <f t="shared" si="28"/>
        <v>1.4012213142787298</v>
      </c>
      <c r="N196" s="23">
        <f t="shared" si="28"/>
        <v>1.5004843578047575</v>
      </c>
      <c r="O196" s="23">
        <f t="shared" si="28"/>
        <v>0.98401500858663304</v>
      </c>
      <c r="P196" s="23"/>
      <c r="Q196" s="23"/>
      <c r="R196" s="23"/>
      <c r="S196" s="23"/>
      <c r="T196" s="24"/>
      <c r="U196" s="31">
        <f t="shared" si="19"/>
        <v>1.29524022689004</v>
      </c>
      <c r="V196" s="31">
        <f t="shared" si="20"/>
        <v>0.27406046838884907</v>
      </c>
      <c r="W196" s="31">
        <f t="shared" si="21"/>
        <v>0.55591895823633297</v>
      </c>
      <c r="X196" s="29">
        <f t="shared" si="27"/>
        <v>3</v>
      </c>
      <c r="Y196" s="33">
        <f>_xlfn.STDEV.P(M196:T196)/SQRT(X196)</f>
        <v>0.12919334376861097</v>
      </c>
      <c r="Z196" s="30">
        <f>AVERAGE(U193:U196)</f>
        <v>0.33580140041750622</v>
      </c>
      <c r="AA196" s="30">
        <f>4.303*AB196</f>
        <v>0.78279694587377002</v>
      </c>
      <c r="AB196" s="30">
        <f>AVERAGE(Y193:Y196)</f>
        <v>0.18191888121630723</v>
      </c>
    </row>
    <row r="197" spans="1:29" s="27" customFormat="1" x14ac:dyDescent="0.3">
      <c r="A197" s="35" t="s">
        <v>14</v>
      </c>
      <c r="B197" s="35" t="s">
        <v>85</v>
      </c>
      <c r="C197" s="35" t="s">
        <v>36</v>
      </c>
      <c r="D197" s="3">
        <v>0</v>
      </c>
      <c r="E197" s="22">
        <v>111929.97</v>
      </c>
      <c r="F197" s="22">
        <v>110901.98000000001</v>
      </c>
      <c r="G197" s="22">
        <v>79215.7</v>
      </c>
      <c r="H197" s="22">
        <v>97719.51999999999</v>
      </c>
      <c r="I197" s="22">
        <v>116525.69</v>
      </c>
      <c r="J197" s="22">
        <v>91551.579999999987</v>
      </c>
      <c r="K197" s="25"/>
      <c r="L197" s="21"/>
      <c r="M197" s="25"/>
      <c r="N197" s="25"/>
      <c r="O197" s="25"/>
      <c r="P197" s="25"/>
      <c r="Q197" s="25"/>
      <c r="R197" s="25"/>
      <c r="S197" s="25"/>
      <c r="T197" s="21"/>
      <c r="U197" s="31"/>
      <c r="V197" s="31"/>
      <c r="W197" s="31"/>
      <c r="X197" s="22">
        <f t="shared" si="27"/>
        <v>0</v>
      </c>
      <c r="Y197" s="32"/>
      <c r="Z197" s="22"/>
    </row>
    <row r="198" spans="1:29" s="27" customFormat="1" x14ac:dyDescent="0.3">
      <c r="A198" s="35" t="s">
        <v>14</v>
      </c>
      <c r="B198" s="35" t="s">
        <v>85</v>
      </c>
      <c r="C198" s="35" t="s">
        <v>36</v>
      </c>
      <c r="D198" s="3">
        <v>1</v>
      </c>
      <c r="E198" s="22">
        <v>150570.29999999999</v>
      </c>
      <c r="F198" s="22">
        <v>206081.76</v>
      </c>
      <c r="G198" s="22">
        <v>147183.97999999998</v>
      </c>
      <c r="H198" s="22">
        <v>127289.34999999999</v>
      </c>
      <c r="I198" s="22">
        <v>120577.18</v>
      </c>
      <c r="J198" s="22">
        <v>142044.02999999997</v>
      </c>
      <c r="K198" s="25"/>
      <c r="L198" s="21"/>
      <c r="M198" s="25">
        <f t="shared" si="28"/>
        <v>0.29655667688525611</v>
      </c>
      <c r="N198" s="25">
        <f t="shared" si="28"/>
        <v>0.61962623513279524</v>
      </c>
      <c r="O198" s="25">
        <f t="shared" si="28"/>
        <v>0.61950885735227601</v>
      </c>
      <c r="P198" s="25">
        <f t="shared" si="28"/>
        <v>0.26436150703544037</v>
      </c>
      <c r="Q198" s="25">
        <f t="shared" si="28"/>
        <v>3.417828210741547E-2</v>
      </c>
      <c r="R198" s="25">
        <f t="shared" si="28"/>
        <v>0.43923455066151718</v>
      </c>
      <c r="S198" s="25"/>
      <c r="T198" s="21"/>
      <c r="U198" s="31"/>
      <c r="V198" s="31"/>
      <c r="W198" s="31"/>
      <c r="X198" s="22"/>
      <c r="Y198" s="32"/>
      <c r="Z198" s="22"/>
    </row>
    <row r="199" spans="1:29" s="27" customFormat="1" x14ac:dyDescent="0.3">
      <c r="A199" s="35" t="s">
        <v>14</v>
      </c>
      <c r="B199" s="35" t="s">
        <v>85</v>
      </c>
      <c r="C199" s="35" t="s">
        <v>36</v>
      </c>
      <c r="D199" s="3">
        <v>3</v>
      </c>
      <c r="E199" s="22">
        <v>387552.23</v>
      </c>
      <c r="F199" s="22">
        <v>536429.37</v>
      </c>
      <c r="G199" s="22">
        <v>489988.41000000003</v>
      </c>
      <c r="H199" s="22">
        <v>288139.55</v>
      </c>
      <c r="I199" s="22">
        <v>502324.29</v>
      </c>
      <c r="J199" s="22">
        <v>390031.5</v>
      </c>
      <c r="K199" s="25"/>
      <c r="L199" s="21"/>
      <c r="M199" s="25">
        <f t="shared" si="28"/>
        <v>0.47271027102273688</v>
      </c>
      <c r="N199" s="25">
        <f t="shared" si="28"/>
        <v>0.47833096028569067</v>
      </c>
      <c r="O199" s="25">
        <f t="shared" si="28"/>
        <v>0.60134918445662588</v>
      </c>
      <c r="P199" s="25">
        <f t="shared" si="28"/>
        <v>0.40849103498591077</v>
      </c>
      <c r="Q199" s="25">
        <f t="shared" si="28"/>
        <v>0.71347793065864451</v>
      </c>
      <c r="R199" s="25">
        <f t="shared" si="28"/>
        <v>0.50504521256545321</v>
      </c>
      <c r="S199" s="25"/>
      <c r="T199" s="21"/>
      <c r="U199" s="31">
        <f t="shared" ref="U199:U261" si="29">AVERAGE(M199:O199)</f>
        <v>0.51746347192168451</v>
      </c>
      <c r="V199" s="31">
        <f t="shared" ref="V199:V261" si="30">_xlfn.STDEV.S(M199:O199)</f>
        <v>7.2701496632247814E-2</v>
      </c>
      <c r="W199" s="31">
        <f t="shared" ref="W199:W261" si="31">4.303*Y199</f>
        <v>0.17580645781193327</v>
      </c>
      <c r="X199" s="22">
        <f t="shared" si="27"/>
        <v>6</v>
      </c>
      <c r="Y199" s="32">
        <f>_xlfn.STDEV.P(M199:T199)/SQRT(X199)</f>
        <v>4.0856718059942662E-2</v>
      </c>
      <c r="Z199" s="22"/>
    </row>
    <row r="200" spans="1:29" s="27" customFormat="1" x14ac:dyDescent="0.3">
      <c r="A200" s="35" t="s">
        <v>14</v>
      </c>
      <c r="B200" s="35" t="s">
        <v>85</v>
      </c>
      <c r="C200" s="35" t="s">
        <v>36</v>
      </c>
      <c r="D200" s="3">
        <v>4</v>
      </c>
      <c r="E200" s="22">
        <v>511818.07999999996</v>
      </c>
      <c r="F200" s="22">
        <v>532801.16999999993</v>
      </c>
      <c r="G200" s="22">
        <v>457576.49</v>
      </c>
      <c r="H200" s="22">
        <v>359252.27</v>
      </c>
      <c r="I200" s="22">
        <v>588191.68999999994</v>
      </c>
      <c r="J200" s="22">
        <v>490714.05</v>
      </c>
      <c r="K200" s="25"/>
      <c r="L200" s="21"/>
      <c r="M200" s="25">
        <f t="shared" si="28"/>
        <v>0.278118622593853</v>
      </c>
      <c r="N200" s="25">
        <f t="shared" si="28"/>
        <v>-6.7865886538580611E-3</v>
      </c>
      <c r="O200" s="25">
        <f t="shared" si="28"/>
        <v>-6.8437675766203299E-2</v>
      </c>
      <c r="P200" s="25">
        <f t="shared" si="28"/>
        <v>0.2205799322674391</v>
      </c>
      <c r="Q200" s="25">
        <f t="shared" si="28"/>
        <v>0.15780699103036788</v>
      </c>
      <c r="R200" s="25">
        <f t="shared" si="28"/>
        <v>0.22963407015887327</v>
      </c>
      <c r="S200" s="25"/>
      <c r="T200" s="21"/>
      <c r="U200" s="31">
        <f t="shared" si="29"/>
        <v>6.763145272459721E-2</v>
      </c>
      <c r="V200" s="31">
        <f t="shared" si="30"/>
        <v>0.18487522993957359</v>
      </c>
      <c r="W200" s="31">
        <f t="shared" si="31"/>
        <v>0.22539216414540056</v>
      </c>
      <c r="X200" s="22">
        <f t="shared" si="27"/>
        <v>6</v>
      </c>
      <c r="Y200" s="32">
        <f>_xlfn.STDEV.P(M200:T200)/SQRT(X200)</f>
        <v>5.2380238007297367E-2</v>
      </c>
      <c r="Z200" s="22"/>
    </row>
    <row r="201" spans="1:29" s="26" customFormat="1" x14ac:dyDescent="0.3">
      <c r="A201" s="36" t="s">
        <v>14</v>
      </c>
      <c r="B201" s="36" t="s">
        <v>85</v>
      </c>
      <c r="C201" s="36" t="s">
        <v>36</v>
      </c>
      <c r="D201" s="28">
        <v>5</v>
      </c>
      <c r="E201" s="29">
        <v>652410.82999999996</v>
      </c>
      <c r="F201" s="29">
        <v>614072.85</v>
      </c>
      <c r="G201" s="29">
        <v>537638.77</v>
      </c>
      <c r="H201" s="29">
        <v>440403.01</v>
      </c>
      <c r="I201" s="29">
        <v>614254.26</v>
      </c>
      <c r="J201" s="29">
        <v>617882.46</v>
      </c>
      <c r="K201" s="23"/>
      <c r="L201" s="24"/>
      <c r="M201" s="23">
        <f t="shared" si="28"/>
        <v>0.24270522145326012</v>
      </c>
      <c r="N201" s="23">
        <f t="shared" si="28"/>
        <v>0.14196525414775607</v>
      </c>
      <c r="O201" s="23">
        <f t="shared" si="28"/>
        <v>0.16124284142661693</v>
      </c>
      <c r="P201" s="23">
        <f t="shared" si="28"/>
        <v>0.20366539586217236</v>
      </c>
      <c r="Q201" s="23">
        <f t="shared" si="28"/>
        <v>4.3356048491750343E-2</v>
      </c>
      <c r="R201" s="23">
        <f t="shared" si="28"/>
        <v>0.23043666994205125</v>
      </c>
      <c r="S201" s="23"/>
      <c r="T201" s="24"/>
      <c r="U201" s="31">
        <f t="shared" si="29"/>
        <v>0.18197110567587771</v>
      </c>
      <c r="V201" s="31">
        <f t="shared" si="30"/>
        <v>5.3473179793882629E-2</v>
      </c>
      <c r="W201" s="31">
        <f t="shared" si="31"/>
        <v>0.11778014434869051</v>
      </c>
      <c r="X201" s="29">
        <f t="shared" si="27"/>
        <v>6</v>
      </c>
      <c r="Y201" s="33">
        <f>_xlfn.STDEV.P(M201:T201)/SQRT(X201)</f>
        <v>2.7371634754517898E-2</v>
      </c>
      <c r="Z201" s="30">
        <f>AVERAGE(U198:U201)</f>
        <v>0.25568867677405316</v>
      </c>
      <c r="AA201" s="30">
        <f>4.303*AB201</f>
        <v>0.17299292210200812</v>
      </c>
      <c r="AB201" s="30">
        <f>AVERAGE(Y198:Y201)</f>
        <v>4.0202863607252642E-2</v>
      </c>
    </row>
    <row r="202" spans="1:29" s="27" customFormat="1" x14ac:dyDescent="0.3">
      <c r="A202" s="35" t="s">
        <v>14</v>
      </c>
      <c r="B202" s="35" t="s">
        <v>79</v>
      </c>
      <c r="C202" s="35" t="s">
        <v>37</v>
      </c>
      <c r="D202" s="3">
        <v>0</v>
      </c>
      <c r="E202" s="22">
        <v>111929.97</v>
      </c>
      <c r="F202" s="22">
        <v>110901.98000000001</v>
      </c>
      <c r="G202" s="22">
        <v>79215.7</v>
      </c>
      <c r="H202" s="22">
        <v>97719.51999999999</v>
      </c>
      <c r="I202" s="22">
        <v>116525.69</v>
      </c>
      <c r="J202" s="22">
        <v>91551.579999999987</v>
      </c>
      <c r="K202" s="25"/>
      <c r="L202" s="21"/>
      <c r="M202" s="25"/>
      <c r="N202" s="25"/>
      <c r="O202" s="25"/>
      <c r="P202" s="25"/>
      <c r="Q202" s="25"/>
      <c r="R202" s="25"/>
      <c r="S202" s="25"/>
      <c r="T202" s="21"/>
      <c r="U202" s="31"/>
      <c r="V202" s="31"/>
      <c r="W202" s="31"/>
      <c r="X202" s="22">
        <f t="shared" si="27"/>
        <v>0</v>
      </c>
      <c r="Y202" s="32"/>
      <c r="Z202" s="22"/>
    </row>
    <row r="203" spans="1:29" s="27" customFormat="1" x14ac:dyDescent="0.3">
      <c r="A203" s="35" t="s">
        <v>14</v>
      </c>
      <c r="B203" s="35" t="s">
        <v>79</v>
      </c>
      <c r="C203" s="35" t="s">
        <v>37</v>
      </c>
      <c r="D203" s="3">
        <v>1</v>
      </c>
      <c r="E203" s="22">
        <v>28481.369999999995</v>
      </c>
      <c r="F203" s="22">
        <v>14210.449999999999</v>
      </c>
      <c r="G203" s="22">
        <v>8647.2099999999991</v>
      </c>
      <c r="H203" s="22">
        <v>1</v>
      </c>
      <c r="I203" s="22">
        <v>2721.15</v>
      </c>
      <c r="J203" s="22">
        <v>7861.1</v>
      </c>
      <c r="K203" s="25"/>
      <c r="L203" s="21"/>
      <c r="M203" s="25">
        <f t="shared" si="28"/>
        <v>-1.3686232185570795</v>
      </c>
      <c r="N203" s="25">
        <f t="shared" si="28"/>
        <v>-2.0546691386722529</v>
      </c>
      <c r="O203" s="25">
        <f t="shared" si="28"/>
        <v>-2.2149377859352892</v>
      </c>
      <c r="P203" s="25">
        <f>(LN(H203)-LN(H202))/($D203-$D202)</f>
        <v>-11.489856613366163</v>
      </c>
      <c r="Q203" s="25">
        <f t="shared" ref="Q203:R206" si="32">(LN(I203)-LN(I202))/($D203-$D202)</f>
        <v>-3.7570571786440476</v>
      </c>
      <c r="R203" s="25">
        <f t="shared" si="32"/>
        <v>-2.4549759835418126</v>
      </c>
      <c r="S203" s="25"/>
      <c r="T203" s="21"/>
      <c r="U203" s="31"/>
      <c r="V203" s="31"/>
      <c r="W203" s="31"/>
      <c r="X203" s="22"/>
      <c r="Y203" s="32"/>
      <c r="Z203" s="22"/>
    </row>
    <row r="204" spans="1:29" s="27" customFormat="1" x14ac:dyDescent="0.3">
      <c r="A204" s="35" t="s">
        <v>14</v>
      </c>
      <c r="B204" s="35" t="s">
        <v>79</v>
      </c>
      <c r="C204" s="35" t="s">
        <v>37</v>
      </c>
      <c r="D204" s="3">
        <v>3</v>
      </c>
      <c r="E204" s="22">
        <v>98989.39</v>
      </c>
      <c r="F204" s="22">
        <v>117856.03</v>
      </c>
      <c r="G204" s="22">
        <v>110962.44999999998</v>
      </c>
      <c r="H204" s="22">
        <v>118037.43999999999</v>
      </c>
      <c r="I204" s="22">
        <v>136662.19999999998</v>
      </c>
      <c r="J204" s="22">
        <v>121302.81999999999</v>
      </c>
      <c r="K204" s="25"/>
      <c r="L204" s="21"/>
      <c r="M204" s="25">
        <f t="shared" ref="M204:P219" si="33">(LN(E204)-LN(E203))/($D204-$D203)</f>
        <v>0.62288124167735859</v>
      </c>
      <c r="N204" s="25">
        <f t="shared" si="33"/>
        <v>1.0577430926817017</v>
      </c>
      <c r="O204" s="25">
        <f t="shared" si="33"/>
        <v>1.2759775651143812</v>
      </c>
      <c r="P204" s="25">
        <f t="shared" si="33"/>
        <v>5.8393785706290799</v>
      </c>
      <c r="Q204" s="25">
        <f t="shared" si="32"/>
        <v>1.9582288012480062</v>
      </c>
      <c r="R204" s="25">
        <f t="shared" si="32"/>
        <v>1.3681817590331491</v>
      </c>
      <c r="S204" s="25"/>
      <c r="T204" s="21"/>
      <c r="U204" s="31">
        <f t="shared" si="29"/>
        <v>0.98553396649114722</v>
      </c>
      <c r="V204" s="31">
        <f t="shared" si="30"/>
        <v>0.33248206019369159</v>
      </c>
      <c r="W204" s="31">
        <f t="shared" si="31"/>
        <v>3.0802941151148948</v>
      </c>
      <c r="X204" s="22">
        <f t="shared" si="27"/>
        <v>6</v>
      </c>
      <c r="Y204" s="32">
        <f>_xlfn.STDEV.P(M204:T204)/SQRT(X204)</f>
        <v>0.71584803976641753</v>
      </c>
      <c r="Z204" s="22"/>
      <c r="AB204" s="25"/>
      <c r="AC204" s="25"/>
    </row>
    <row r="205" spans="1:29" s="27" customFormat="1" x14ac:dyDescent="0.3">
      <c r="A205" s="35" t="s">
        <v>14</v>
      </c>
      <c r="B205" s="35" t="s">
        <v>79</v>
      </c>
      <c r="C205" s="35" t="s">
        <v>37</v>
      </c>
      <c r="D205" s="3">
        <v>4</v>
      </c>
      <c r="E205" s="22">
        <v>242666.11</v>
      </c>
      <c r="F205" s="22">
        <v>299568.38</v>
      </c>
      <c r="G205" s="22">
        <v>299447.44</v>
      </c>
      <c r="H205" s="22">
        <v>231055.87</v>
      </c>
      <c r="I205" s="22">
        <v>312327.55</v>
      </c>
      <c r="J205" s="22">
        <v>357619.57999999996</v>
      </c>
      <c r="K205" s="25"/>
      <c r="L205" s="21"/>
      <c r="M205" s="25">
        <f t="shared" si="33"/>
        <v>0.89667379289578264</v>
      </c>
      <c r="N205" s="25">
        <f t="shared" si="33"/>
        <v>0.93287891054174388</v>
      </c>
      <c r="O205" s="25">
        <f t="shared" si="33"/>
        <v>0.99274705387576212</v>
      </c>
      <c r="P205" s="25">
        <f t="shared" si="33"/>
        <v>0.67165768047386187</v>
      </c>
      <c r="Q205" s="25">
        <f t="shared" si="32"/>
        <v>0.82654028928740608</v>
      </c>
      <c r="R205" s="25">
        <f t="shared" si="32"/>
        <v>1.0811797318905416</v>
      </c>
      <c r="S205" s="25"/>
      <c r="T205" s="21"/>
      <c r="U205" s="31">
        <f t="shared" si="29"/>
        <v>0.94076658577109618</v>
      </c>
      <c r="V205" s="31">
        <f t="shared" si="30"/>
        <v>4.8519886997236666E-2</v>
      </c>
      <c r="W205" s="31">
        <f t="shared" si="31"/>
        <v>0.22685181372144811</v>
      </c>
      <c r="X205" s="22">
        <f t="shared" si="27"/>
        <v>6</v>
      </c>
      <c r="Y205" s="32">
        <f>_xlfn.STDEV.P(M205:T205)/SQRT(X205)</f>
        <v>5.271945473424311E-2</v>
      </c>
      <c r="Z205" s="22"/>
      <c r="AB205" s="31"/>
      <c r="AC205" s="31"/>
    </row>
    <row r="206" spans="1:29" s="26" customFormat="1" x14ac:dyDescent="0.3">
      <c r="A206" s="36" t="s">
        <v>14</v>
      </c>
      <c r="B206" s="36" t="s">
        <v>79</v>
      </c>
      <c r="C206" s="36" t="s">
        <v>37</v>
      </c>
      <c r="D206" s="28">
        <v>5</v>
      </c>
      <c r="E206" s="29">
        <v>398436.82999999996</v>
      </c>
      <c r="F206" s="29">
        <v>409321.42999999993</v>
      </c>
      <c r="G206" s="29">
        <v>310029.68999999994</v>
      </c>
      <c r="H206" s="29">
        <v>265402.83</v>
      </c>
      <c r="I206" s="29">
        <v>409200.49</v>
      </c>
      <c r="J206" s="29">
        <v>424922.69</v>
      </c>
      <c r="K206" s="23"/>
      <c r="L206" s="24"/>
      <c r="M206" s="23">
        <f t="shared" si="33"/>
        <v>0.4958625006469024</v>
      </c>
      <c r="N206" s="23">
        <f t="shared" si="33"/>
        <v>0.31215803445930135</v>
      </c>
      <c r="O206" s="23">
        <f t="shared" si="33"/>
        <v>3.4729157419267409E-2</v>
      </c>
      <c r="P206" s="23">
        <f t="shared" si="33"/>
        <v>0.13858924224133418</v>
      </c>
      <c r="Q206" s="23">
        <f t="shared" si="32"/>
        <v>0.27015275467848809</v>
      </c>
      <c r="R206" s="23">
        <f t="shared" si="32"/>
        <v>0.17243745077977657</v>
      </c>
      <c r="S206" s="23"/>
      <c r="T206" s="24"/>
      <c r="U206" s="31">
        <f t="shared" si="29"/>
        <v>0.28091656417515704</v>
      </c>
      <c r="V206" s="31">
        <f t="shared" si="30"/>
        <v>0.23214868545440928</v>
      </c>
      <c r="W206" s="31">
        <f t="shared" si="31"/>
        <v>0.25710550331503651</v>
      </c>
      <c r="X206" s="29">
        <f t="shared" si="27"/>
        <v>6</v>
      </c>
      <c r="Y206" s="33">
        <f>_xlfn.STDEV.P(M206:T206)/SQRT(X206)</f>
        <v>5.9750291265404723E-2</v>
      </c>
      <c r="Z206" s="30">
        <f>AVERAGE(U203:U206)</f>
        <v>0.73573903881246683</v>
      </c>
      <c r="AA206" s="30">
        <f>4.303*AB206</f>
        <v>1.1880838107171265</v>
      </c>
      <c r="AB206" s="30">
        <f>AVERAGE(Y203:Y206)</f>
        <v>0.27610592858868849</v>
      </c>
    </row>
    <row r="207" spans="1:29" s="27" customFormat="1" x14ac:dyDescent="0.3">
      <c r="A207" s="35" t="s">
        <v>14</v>
      </c>
      <c r="B207" s="35" t="s">
        <v>77</v>
      </c>
      <c r="C207" s="35" t="s">
        <v>38</v>
      </c>
      <c r="D207" s="3">
        <v>0</v>
      </c>
      <c r="E207" s="22">
        <v>109027.41</v>
      </c>
      <c r="F207" s="22">
        <v>148453.84999999998</v>
      </c>
      <c r="G207" s="22">
        <v>117493.20999999999</v>
      </c>
      <c r="H207" s="25"/>
      <c r="I207" s="25"/>
      <c r="J207" s="25"/>
      <c r="K207" s="25"/>
      <c r="L207" s="21"/>
      <c r="M207" s="25"/>
      <c r="N207" s="25"/>
      <c r="O207" s="25"/>
      <c r="P207" s="25"/>
      <c r="Q207" s="25"/>
      <c r="R207" s="25"/>
      <c r="S207" s="25"/>
      <c r="T207" s="21"/>
      <c r="U207" s="31"/>
      <c r="V207" s="31"/>
      <c r="W207" s="31"/>
      <c r="X207" s="22">
        <f t="shared" si="27"/>
        <v>0</v>
      </c>
      <c r="Y207" s="32"/>
      <c r="Z207" s="22"/>
    </row>
    <row r="208" spans="1:29" s="27" customFormat="1" x14ac:dyDescent="0.3">
      <c r="A208" s="35" t="s">
        <v>14</v>
      </c>
      <c r="B208" s="35" t="s">
        <v>77</v>
      </c>
      <c r="C208" s="35" t="s">
        <v>38</v>
      </c>
      <c r="D208" s="3">
        <v>1</v>
      </c>
      <c r="E208" s="22">
        <v>48073.649999999994</v>
      </c>
      <c r="F208" s="22">
        <v>107031.9</v>
      </c>
      <c r="G208" s="22">
        <v>87560.559999999983</v>
      </c>
      <c r="H208" s="25"/>
      <c r="I208" s="25"/>
      <c r="J208" s="25"/>
      <c r="K208" s="25"/>
      <c r="L208" s="21"/>
      <c r="M208" s="25">
        <f t="shared" si="33"/>
        <v>-0.81886510854898553</v>
      </c>
      <c r="N208" s="25">
        <f t="shared" si="33"/>
        <v>-0.32714721466074437</v>
      </c>
      <c r="O208" s="25">
        <f t="shared" si="33"/>
        <v>-0.29404987643177805</v>
      </c>
      <c r="P208" s="25"/>
      <c r="Q208" s="25"/>
      <c r="R208" s="25"/>
      <c r="S208" s="25"/>
      <c r="T208" s="21"/>
      <c r="U208" s="31"/>
      <c r="V208" s="31"/>
      <c r="W208" s="31"/>
      <c r="X208" s="22"/>
      <c r="Y208" s="32"/>
      <c r="Z208" s="22"/>
    </row>
    <row r="209" spans="1:28" s="27" customFormat="1" x14ac:dyDescent="0.3">
      <c r="A209" s="35" t="s">
        <v>14</v>
      </c>
      <c r="B209" s="35" t="s">
        <v>77</v>
      </c>
      <c r="C209" s="35" t="s">
        <v>38</v>
      </c>
      <c r="D209" s="3">
        <v>3</v>
      </c>
      <c r="E209" s="22">
        <v>1394014.9099999997</v>
      </c>
      <c r="F209" s="22">
        <v>672728.75</v>
      </c>
      <c r="G209" s="22">
        <v>442277.57999999996</v>
      </c>
      <c r="H209" s="25"/>
      <c r="I209" s="25"/>
      <c r="J209" s="25"/>
      <c r="K209" s="25"/>
      <c r="L209" s="21"/>
      <c r="M209" s="25">
        <f t="shared" si="33"/>
        <v>1.6836045385726317</v>
      </c>
      <c r="N209" s="25">
        <f t="shared" si="33"/>
        <v>0.91910764073328277</v>
      </c>
      <c r="O209" s="25">
        <f t="shared" si="33"/>
        <v>0.80980351288183172</v>
      </c>
      <c r="P209" s="25"/>
      <c r="Q209" s="25"/>
      <c r="R209" s="25"/>
      <c r="S209" s="25"/>
      <c r="T209" s="21"/>
      <c r="U209" s="31">
        <f t="shared" si="29"/>
        <v>1.1375052307292488</v>
      </c>
      <c r="V209" s="31">
        <f t="shared" si="30"/>
        <v>0.47608317404798939</v>
      </c>
      <c r="W209" s="31">
        <f t="shared" si="31"/>
        <v>0.96571265351224911</v>
      </c>
      <c r="X209" s="22">
        <f t="shared" si="27"/>
        <v>3</v>
      </c>
      <c r="Y209" s="32">
        <f>_xlfn.STDEV.P(M209:T209)/SQRT(X209)</f>
        <v>0.22442776051876578</v>
      </c>
      <c r="Z209" s="22"/>
    </row>
    <row r="210" spans="1:28" s="27" customFormat="1" x14ac:dyDescent="0.3">
      <c r="A210" s="35" t="s">
        <v>14</v>
      </c>
      <c r="B210" s="35" t="s">
        <v>77</v>
      </c>
      <c r="C210" s="35" t="s">
        <v>38</v>
      </c>
      <c r="D210" s="3">
        <v>4</v>
      </c>
      <c r="E210" s="22">
        <v>1161024</v>
      </c>
      <c r="F210" s="22">
        <v>974171.7</v>
      </c>
      <c r="G210" s="22">
        <v>681678.30999999994</v>
      </c>
      <c r="H210" s="25"/>
      <c r="I210" s="25"/>
      <c r="J210" s="25"/>
      <c r="K210" s="25"/>
      <c r="L210" s="21"/>
      <c r="M210" s="25">
        <f t="shared" si="33"/>
        <v>-0.18288563378372302</v>
      </c>
      <c r="N210" s="25">
        <f t="shared" si="33"/>
        <v>0.37024536913657968</v>
      </c>
      <c r="O210" s="25">
        <f t="shared" si="33"/>
        <v>0.43262016633520517</v>
      </c>
      <c r="P210" s="25"/>
      <c r="Q210" s="25"/>
      <c r="R210" s="25"/>
      <c r="S210" s="25"/>
      <c r="T210" s="21"/>
      <c r="U210" s="31">
        <f t="shared" si="29"/>
        <v>0.20665996722935395</v>
      </c>
      <c r="V210" s="31">
        <f t="shared" si="30"/>
        <v>0.33879490150070429</v>
      </c>
      <c r="W210" s="31">
        <f t="shared" si="31"/>
        <v>0.68722975555461774</v>
      </c>
      <c r="X210" s="22">
        <f t="shared" si="27"/>
        <v>3</v>
      </c>
      <c r="Y210" s="32">
        <f>_xlfn.STDEV.P(M210:T210)/SQRT(X210)</f>
        <v>0.15970944818838431</v>
      </c>
      <c r="Z210" s="22"/>
    </row>
    <row r="211" spans="1:28" s="26" customFormat="1" x14ac:dyDescent="0.3">
      <c r="A211" s="36" t="s">
        <v>14</v>
      </c>
      <c r="B211" s="36" t="s">
        <v>77</v>
      </c>
      <c r="C211" s="36" t="s">
        <v>38</v>
      </c>
      <c r="D211" s="28">
        <v>5</v>
      </c>
      <c r="E211" s="29">
        <v>1167615.23</v>
      </c>
      <c r="F211" s="29">
        <v>742692.54</v>
      </c>
      <c r="G211" s="29">
        <v>720439.58</v>
      </c>
      <c r="H211" s="23"/>
      <c r="I211" s="23"/>
      <c r="J211" s="23"/>
      <c r="K211" s="23"/>
      <c r="L211" s="24"/>
      <c r="M211" s="23">
        <f t="shared" si="33"/>
        <v>5.6610294266654648E-3</v>
      </c>
      <c r="N211" s="23">
        <f t="shared" si="33"/>
        <v>-0.27130542128167612</v>
      </c>
      <c r="O211" s="23">
        <f t="shared" si="33"/>
        <v>5.5303693144102439E-2</v>
      </c>
      <c r="P211" s="23"/>
      <c r="Q211" s="23"/>
      <c r="R211" s="23"/>
      <c r="S211" s="23"/>
      <c r="T211" s="24"/>
      <c r="U211" s="31">
        <f t="shared" si="29"/>
        <v>-7.0113566236969405E-2</v>
      </c>
      <c r="V211" s="31">
        <f t="shared" si="30"/>
        <v>0.17599636478486805</v>
      </c>
      <c r="W211" s="31">
        <f t="shared" si="31"/>
        <v>0.3570004690562168</v>
      </c>
      <c r="X211" s="29">
        <f t="shared" si="27"/>
        <v>3</v>
      </c>
      <c r="Y211" s="33">
        <f>_xlfn.STDEV.P(M211:T211)/SQRT(X211)</f>
        <v>8.2965482002374344E-2</v>
      </c>
      <c r="Z211" s="30">
        <f>AVERAGE(U208:U211)</f>
        <v>0.42468387724054441</v>
      </c>
      <c r="AA211" s="30">
        <f>4.303*AB211</f>
        <v>0.6699809593743612</v>
      </c>
      <c r="AB211" s="30">
        <f>AVERAGE(Y208:Y211)</f>
        <v>0.15570089690317482</v>
      </c>
    </row>
    <row r="212" spans="1:28" s="27" customFormat="1" x14ac:dyDescent="0.3">
      <c r="A212" s="35" t="s">
        <v>14</v>
      </c>
      <c r="B212" s="35" t="s">
        <v>84</v>
      </c>
      <c r="C212" s="35" t="s">
        <v>39</v>
      </c>
      <c r="D212" s="3">
        <v>0</v>
      </c>
      <c r="E212" s="22">
        <v>109027.41</v>
      </c>
      <c r="F212" s="22">
        <v>148453.84999999998</v>
      </c>
      <c r="G212" s="22">
        <v>117493.20999999999</v>
      </c>
      <c r="H212" s="25"/>
      <c r="I212" s="25"/>
      <c r="J212" s="25"/>
      <c r="K212" s="25"/>
      <c r="L212" s="21"/>
      <c r="M212" s="25"/>
      <c r="N212" s="25"/>
      <c r="O212" s="25"/>
      <c r="P212" s="25"/>
      <c r="Q212" s="25"/>
      <c r="R212" s="25"/>
      <c r="S212" s="25"/>
      <c r="T212" s="21"/>
      <c r="U212" s="31"/>
      <c r="V212" s="31"/>
      <c r="W212" s="31"/>
      <c r="X212" s="22">
        <f t="shared" si="27"/>
        <v>0</v>
      </c>
      <c r="Y212" s="32"/>
      <c r="Z212" s="22"/>
    </row>
    <row r="213" spans="1:28" s="27" customFormat="1" x14ac:dyDescent="0.3">
      <c r="A213" s="35" t="s">
        <v>14</v>
      </c>
      <c r="B213" s="35" t="s">
        <v>84</v>
      </c>
      <c r="C213" s="35" t="s">
        <v>39</v>
      </c>
      <c r="D213" s="3">
        <v>1</v>
      </c>
      <c r="E213" s="22">
        <v>333673.45999999996</v>
      </c>
      <c r="F213" s="22">
        <v>271026.53999999998</v>
      </c>
      <c r="G213" s="22">
        <v>260686.16999999998</v>
      </c>
      <c r="H213" s="25"/>
      <c r="I213" s="25"/>
      <c r="J213" s="25"/>
      <c r="K213" s="25"/>
      <c r="L213" s="21"/>
      <c r="M213" s="25">
        <f t="shared" si="33"/>
        <v>1.1185635315739137</v>
      </c>
      <c r="N213" s="25">
        <f t="shared" si="33"/>
        <v>0.60194261413225192</v>
      </c>
      <c r="O213" s="25">
        <f t="shared" si="33"/>
        <v>0.79693672536969373</v>
      </c>
      <c r="P213" s="25"/>
      <c r="Q213" s="25"/>
      <c r="R213" s="25"/>
      <c r="S213" s="25"/>
      <c r="T213" s="21"/>
      <c r="U213" s="31"/>
      <c r="V213" s="31"/>
      <c r="W213" s="31"/>
      <c r="X213" s="22"/>
      <c r="Y213" s="32"/>
      <c r="Z213" s="22"/>
    </row>
    <row r="214" spans="1:28" s="27" customFormat="1" x14ac:dyDescent="0.3">
      <c r="A214" s="35" t="s">
        <v>14</v>
      </c>
      <c r="B214" s="35" t="s">
        <v>84</v>
      </c>
      <c r="C214" s="35" t="s">
        <v>39</v>
      </c>
      <c r="D214" s="3">
        <v>3</v>
      </c>
      <c r="E214" s="22">
        <v>1005737.04</v>
      </c>
      <c r="F214" s="22">
        <v>760410.25</v>
      </c>
      <c r="G214" s="22">
        <v>945629.85999999987</v>
      </c>
      <c r="H214" s="25"/>
      <c r="I214" s="25"/>
      <c r="J214" s="25"/>
      <c r="K214" s="25"/>
      <c r="L214" s="21"/>
      <c r="M214" s="25">
        <f t="shared" si="33"/>
        <v>0.55165653738030862</v>
      </c>
      <c r="N214" s="25">
        <f t="shared" si="33"/>
        <v>0.51582067030353418</v>
      </c>
      <c r="O214" s="25">
        <f t="shared" si="33"/>
        <v>0.64426697696866242</v>
      </c>
      <c r="P214" s="25"/>
      <c r="Q214" s="25"/>
      <c r="R214" s="25"/>
      <c r="S214" s="25"/>
      <c r="T214" s="21"/>
      <c r="U214" s="31">
        <f t="shared" si="29"/>
        <v>0.57058139488416837</v>
      </c>
      <c r="V214" s="31">
        <f t="shared" si="30"/>
        <v>6.6281415929610996E-2</v>
      </c>
      <c r="W214" s="31">
        <f t="shared" si="31"/>
        <v>0.13444878026603305</v>
      </c>
      <c r="X214" s="22">
        <f t="shared" si="27"/>
        <v>3</v>
      </c>
      <c r="Y214" s="32">
        <f>_xlfn.STDEV.P(M214:T214)/SQRT(X214)</f>
        <v>3.1245359113649326E-2</v>
      </c>
      <c r="Z214" s="22"/>
    </row>
    <row r="215" spans="1:28" s="27" customFormat="1" x14ac:dyDescent="0.3">
      <c r="A215" s="35" t="s">
        <v>14</v>
      </c>
      <c r="B215" s="35" t="s">
        <v>84</v>
      </c>
      <c r="C215" s="35" t="s">
        <v>39</v>
      </c>
      <c r="D215" s="3">
        <v>4</v>
      </c>
      <c r="E215" s="22">
        <v>1430357.38</v>
      </c>
      <c r="F215" s="22">
        <v>1090576.45</v>
      </c>
      <c r="G215" s="22">
        <v>1137198.82</v>
      </c>
      <c r="H215" s="25"/>
      <c r="I215" s="25"/>
      <c r="J215" s="25"/>
      <c r="K215" s="25"/>
      <c r="L215" s="21"/>
      <c r="M215" s="25">
        <f t="shared" si="33"/>
        <v>0.35220368327321339</v>
      </c>
      <c r="N215" s="25">
        <f t="shared" si="33"/>
        <v>0.3606035983696998</v>
      </c>
      <c r="O215" s="25">
        <f t="shared" si="33"/>
        <v>0.18447211815256281</v>
      </c>
      <c r="P215" s="25"/>
      <c r="Q215" s="25"/>
      <c r="R215" s="25"/>
      <c r="S215" s="25"/>
      <c r="T215" s="21"/>
      <c r="U215" s="31">
        <f t="shared" si="29"/>
        <v>0.29909313326515868</v>
      </c>
      <c r="V215" s="31">
        <f t="shared" si="30"/>
        <v>9.9353522697932073E-2</v>
      </c>
      <c r="W215" s="31">
        <f t="shared" si="31"/>
        <v>0.20153401605144286</v>
      </c>
      <c r="X215" s="22">
        <f t="shared" si="27"/>
        <v>3</v>
      </c>
      <c r="Y215" s="32">
        <f>_xlfn.STDEV.P(M215:T215)/SQRT(X215)</f>
        <v>4.6835699756319515E-2</v>
      </c>
      <c r="Z215" s="22"/>
    </row>
    <row r="216" spans="1:28" s="26" customFormat="1" x14ac:dyDescent="0.3">
      <c r="A216" s="36" t="s">
        <v>14</v>
      </c>
      <c r="B216" s="36" t="s">
        <v>84</v>
      </c>
      <c r="C216" s="36" t="s">
        <v>39</v>
      </c>
      <c r="D216" s="28">
        <v>5</v>
      </c>
      <c r="E216" s="29">
        <v>1688564.2799999998</v>
      </c>
      <c r="F216" s="29">
        <v>1322720.7799999998</v>
      </c>
      <c r="G216" s="29">
        <v>1335056.6599999999</v>
      </c>
      <c r="H216" s="23"/>
      <c r="I216" s="23"/>
      <c r="J216" s="23"/>
      <c r="K216" s="23"/>
      <c r="L216" s="24"/>
      <c r="M216" s="23">
        <f t="shared" si="33"/>
        <v>0.16595430027923008</v>
      </c>
      <c r="N216" s="23">
        <f t="shared" si="33"/>
        <v>0.19298440255753135</v>
      </c>
      <c r="O216" s="23">
        <f t="shared" si="33"/>
        <v>0.16040566974127479</v>
      </c>
      <c r="P216" s="23"/>
      <c r="Q216" s="23"/>
      <c r="R216" s="23"/>
      <c r="S216" s="23"/>
      <c r="T216" s="24"/>
      <c r="U216" s="31">
        <f t="shared" si="29"/>
        <v>0.17311479085934542</v>
      </c>
      <c r="V216" s="31">
        <f t="shared" si="30"/>
        <v>1.7429799969856174E-2</v>
      </c>
      <c r="W216" s="31">
        <f t="shared" si="31"/>
        <v>3.5355541419283251E-2</v>
      </c>
      <c r="X216" s="29">
        <f t="shared" si="27"/>
        <v>3</v>
      </c>
      <c r="Y216" s="33">
        <f>_xlfn.STDEV.P(M216:T216)/SQRT(X216)</f>
        <v>8.2164865022735893E-3</v>
      </c>
      <c r="Z216" s="30">
        <f>AVERAGE(U213:U216)</f>
        <v>0.34759643966955744</v>
      </c>
      <c r="AA216" s="30">
        <f>4.303*AB216</f>
        <v>0.12377944591225307</v>
      </c>
      <c r="AB216" s="30">
        <f>AVERAGE(Y213:Y216)</f>
        <v>2.8765848457414145E-2</v>
      </c>
    </row>
    <row r="217" spans="1:28" s="27" customFormat="1" x14ac:dyDescent="0.3">
      <c r="A217" s="35" t="s">
        <v>15</v>
      </c>
      <c r="B217" s="35" t="s">
        <v>79</v>
      </c>
      <c r="C217" s="35" t="s">
        <v>37</v>
      </c>
      <c r="D217" s="3">
        <v>0</v>
      </c>
      <c r="E217" s="22">
        <v>117542.75049999999</v>
      </c>
      <c r="F217" s="22">
        <v>98050.430500000002</v>
      </c>
      <c r="G217" s="22">
        <v>96223.025500000003</v>
      </c>
      <c r="H217" s="25"/>
      <c r="I217" s="25"/>
      <c r="J217" s="25"/>
      <c r="K217" s="25"/>
      <c r="L217" s="21"/>
      <c r="M217" s="25"/>
      <c r="N217" s="25"/>
      <c r="O217" s="25"/>
      <c r="P217" s="25"/>
      <c r="Q217" s="25"/>
      <c r="R217" s="25"/>
      <c r="S217" s="25"/>
      <c r="T217" s="21"/>
      <c r="U217" s="31"/>
      <c r="V217" s="31"/>
      <c r="W217" s="31"/>
      <c r="X217" s="22">
        <f t="shared" si="27"/>
        <v>0</v>
      </c>
      <c r="Y217" s="32"/>
      <c r="Z217" s="22"/>
    </row>
    <row r="218" spans="1:28" s="27" customFormat="1" x14ac:dyDescent="0.3">
      <c r="A218" s="35" t="s">
        <v>15</v>
      </c>
      <c r="B218" s="35" t="s">
        <v>79</v>
      </c>
      <c r="C218" s="35" t="s">
        <v>37</v>
      </c>
      <c r="D218" s="3">
        <v>1</v>
      </c>
      <c r="E218" s="22">
        <v>38761.290499999996</v>
      </c>
      <c r="F218" s="22">
        <v>19268.970499999996</v>
      </c>
      <c r="G218" s="22">
        <v>12162.395499999995</v>
      </c>
      <c r="H218" s="25"/>
      <c r="I218" s="25"/>
      <c r="J218" s="25"/>
      <c r="K218" s="25"/>
      <c r="L218" s="21"/>
      <c r="M218" s="25">
        <f t="shared" si="33"/>
        <v>-1.1093800203532584</v>
      </c>
      <c r="N218" s="25">
        <f t="shared" si="33"/>
        <v>-1.6269858872636132</v>
      </c>
      <c r="O218" s="25">
        <f t="shared" si="33"/>
        <v>-2.0683198238521392</v>
      </c>
      <c r="P218" s="25"/>
      <c r="Q218" s="25"/>
      <c r="R218" s="25"/>
      <c r="S218" s="25"/>
      <c r="T218" s="21"/>
      <c r="U218" s="31"/>
      <c r="V218" s="31"/>
      <c r="W218" s="31"/>
      <c r="X218" s="22"/>
      <c r="Y218" s="32"/>
      <c r="Z218" s="22"/>
    </row>
    <row r="219" spans="1:28" s="27" customFormat="1" x14ac:dyDescent="0.3">
      <c r="A219" s="35" t="s">
        <v>15</v>
      </c>
      <c r="B219" s="35" t="s">
        <v>79</v>
      </c>
      <c r="C219" s="35" t="s">
        <v>37</v>
      </c>
      <c r="D219" s="3">
        <v>2</v>
      </c>
      <c r="E219" s="22">
        <v>1</v>
      </c>
      <c r="F219" s="22">
        <v>1</v>
      </c>
      <c r="G219" s="22">
        <v>1</v>
      </c>
      <c r="H219" s="25"/>
      <c r="I219" s="25"/>
      <c r="J219" s="25"/>
      <c r="K219" s="25"/>
      <c r="L219" s="21"/>
      <c r="M219" s="25">
        <f t="shared" si="33"/>
        <v>-10.565177360084091</v>
      </c>
      <c r="N219" s="25">
        <f t="shared" si="33"/>
        <v>-9.8662513349682719</v>
      </c>
      <c r="O219" s="25">
        <f t="shared" si="33"/>
        <v>-9.406104134473793</v>
      </c>
      <c r="P219" s="25"/>
      <c r="Q219" s="25"/>
      <c r="R219" s="25"/>
      <c r="S219" s="25"/>
      <c r="T219" s="21"/>
      <c r="U219" s="31">
        <f t="shared" si="29"/>
        <v>-9.9458442765087174</v>
      </c>
      <c r="V219" s="31">
        <f t="shared" si="30"/>
        <v>0.58362142081914781</v>
      </c>
      <c r="W219" s="31">
        <f t="shared" si="31"/>
        <v>1.1838490030085291</v>
      </c>
      <c r="X219" s="22">
        <f t="shared" si="27"/>
        <v>3</v>
      </c>
      <c r="Y219" s="32">
        <f>_xlfn.STDEV.P(M219:T219)/SQRT(X219)</f>
        <v>0.27512177620463146</v>
      </c>
      <c r="Z219" s="22"/>
    </row>
    <row r="220" spans="1:28" s="27" customFormat="1" x14ac:dyDescent="0.3">
      <c r="A220" s="35" t="s">
        <v>15</v>
      </c>
      <c r="B220" s="35" t="s">
        <v>79</v>
      </c>
      <c r="C220" s="35" t="s">
        <v>37</v>
      </c>
      <c r="D220" s="3">
        <v>3</v>
      </c>
      <c r="E220" s="22">
        <v>4852.7754999999961</v>
      </c>
      <c r="F220" s="22">
        <v>1</v>
      </c>
      <c r="G220" s="22">
        <v>16832.430499999995</v>
      </c>
      <c r="H220" s="25"/>
      <c r="I220" s="25"/>
      <c r="J220" s="25"/>
      <c r="K220" s="25"/>
      <c r="L220" s="21"/>
      <c r="M220" s="25">
        <f t="shared" ref="M220:O235" si="34">(LN(E220)-LN(E219))/($D220-$D219)</f>
        <v>8.4873060882898539</v>
      </c>
      <c r="N220" s="25">
        <f t="shared" si="34"/>
        <v>0</v>
      </c>
      <c r="O220" s="25">
        <f t="shared" si="34"/>
        <v>9.7310626914936389</v>
      </c>
      <c r="P220" s="25"/>
      <c r="Q220" s="25"/>
      <c r="R220" s="25"/>
      <c r="S220" s="25"/>
      <c r="T220" s="21"/>
      <c r="U220" s="31">
        <f t="shared" si="29"/>
        <v>6.072789593261164</v>
      </c>
      <c r="V220" s="31">
        <f t="shared" si="30"/>
        <v>5.2958297466043103</v>
      </c>
      <c r="W220" s="31">
        <f t="shared" si="31"/>
        <v>10.74234519497392</v>
      </c>
      <c r="X220" s="22">
        <f t="shared" si="27"/>
        <v>3</v>
      </c>
      <c r="Y220" s="32">
        <f>_xlfn.STDEV.P(M220:T220)/SQRT(X220)</f>
        <v>2.496478083888896</v>
      </c>
      <c r="Z220" s="30"/>
      <c r="AA220" s="30"/>
      <c r="AB220" s="30"/>
    </row>
    <row r="221" spans="1:28" s="26" customFormat="1" x14ac:dyDescent="0.3">
      <c r="A221" s="36" t="s">
        <v>15</v>
      </c>
      <c r="B221" s="36" t="s">
        <v>79</v>
      </c>
      <c r="C221" s="36" t="s">
        <v>37</v>
      </c>
      <c r="D221" s="28">
        <v>4</v>
      </c>
      <c r="E221" s="29">
        <v>3431.4604999999956</v>
      </c>
      <c r="F221" s="29">
        <v>1</v>
      </c>
      <c r="G221" s="29">
        <v>1</v>
      </c>
      <c r="H221" s="23"/>
      <c r="I221" s="23"/>
      <c r="J221" s="23"/>
      <c r="K221" s="23"/>
      <c r="L221" s="24"/>
      <c r="M221" s="23">
        <f t="shared" si="34"/>
        <v>-0.34656483700843843</v>
      </c>
      <c r="N221" s="23">
        <f t="shared" si="34"/>
        <v>0</v>
      </c>
      <c r="O221" s="23">
        <f t="shared" si="34"/>
        <v>-9.7310626914936389</v>
      </c>
      <c r="P221" s="23"/>
      <c r="Q221" s="23"/>
      <c r="R221" s="23"/>
      <c r="S221" s="23"/>
      <c r="T221" s="24"/>
      <c r="U221" s="31">
        <f t="shared" si="29"/>
        <v>-3.3592091761673593</v>
      </c>
      <c r="V221" s="31">
        <f t="shared" si="30"/>
        <v>5.5209070551988626</v>
      </c>
      <c r="W221" s="31">
        <f t="shared" si="31"/>
        <v>11.198904083791799</v>
      </c>
      <c r="X221" s="29">
        <f t="shared" si="27"/>
        <v>3</v>
      </c>
      <c r="Y221" s="33">
        <f>_xlfn.STDEV.P(M221:T221)/SQRT(X221)</f>
        <v>2.6025805446878456</v>
      </c>
      <c r="Z221" s="30">
        <f>AVERAGE(U218:U221)</f>
        <v>-2.4107546198049707</v>
      </c>
      <c r="AA221" s="30">
        <f>4.303*AB221</f>
        <v>7.7083660939247505</v>
      </c>
      <c r="AB221" s="30">
        <f>AVERAGE(Y218:Y221)</f>
        <v>1.791393468260458</v>
      </c>
    </row>
    <row r="222" spans="1:28" s="27" customFormat="1" x14ac:dyDescent="0.3">
      <c r="A222" s="35" t="s">
        <v>15</v>
      </c>
      <c r="B222" s="35" t="s">
        <v>83</v>
      </c>
      <c r="C222" s="35" t="s">
        <v>36</v>
      </c>
      <c r="D222" s="3">
        <v>0</v>
      </c>
      <c r="E222" s="22">
        <v>117542.75049999999</v>
      </c>
      <c r="F222" s="22">
        <v>98050.430500000002</v>
      </c>
      <c r="G222" s="22">
        <v>96223.025500000003</v>
      </c>
      <c r="H222" s="25"/>
      <c r="I222" s="25"/>
      <c r="J222" s="25"/>
      <c r="K222" s="25"/>
      <c r="L222" s="21"/>
      <c r="M222" s="25"/>
      <c r="N222" s="25"/>
      <c r="O222" s="25"/>
      <c r="P222" s="25"/>
      <c r="Q222" s="25"/>
      <c r="R222" s="25"/>
      <c r="S222" s="25"/>
      <c r="T222" s="21"/>
      <c r="U222" s="31"/>
      <c r="V222" s="31"/>
      <c r="W222" s="31"/>
      <c r="X222" s="22">
        <f t="shared" si="27"/>
        <v>0</v>
      </c>
      <c r="Y222" s="32"/>
      <c r="Z222" s="22"/>
    </row>
    <row r="223" spans="1:28" s="27" customFormat="1" x14ac:dyDescent="0.3">
      <c r="A223" s="35" t="s">
        <v>15</v>
      </c>
      <c r="B223" s="35" t="s">
        <v>83</v>
      </c>
      <c r="C223" s="35" t="s">
        <v>36</v>
      </c>
      <c r="D223" s="3">
        <v>1</v>
      </c>
      <c r="E223" s="22">
        <v>204446.0105</v>
      </c>
      <c r="F223" s="22">
        <v>201197.2905</v>
      </c>
      <c r="G223" s="22">
        <v>184547.6005</v>
      </c>
      <c r="H223" s="25"/>
      <c r="I223" s="25"/>
      <c r="J223" s="25"/>
      <c r="K223" s="25"/>
      <c r="L223" s="21"/>
      <c r="M223" s="25">
        <f t="shared" si="34"/>
        <v>0.55350183183660917</v>
      </c>
      <c r="N223" s="25">
        <f t="shared" si="34"/>
        <v>0.71880402818535849</v>
      </c>
      <c r="O223" s="25">
        <f t="shared" si="34"/>
        <v>0.65123874815118121</v>
      </c>
      <c r="P223" s="25"/>
      <c r="Q223" s="25"/>
      <c r="R223" s="25"/>
      <c r="S223" s="25"/>
      <c r="T223" s="21"/>
      <c r="U223" s="31"/>
      <c r="V223" s="31"/>
      <c r="W223" s="31"/>
      <c r="X223" s="22"/>
      <c r="Y223" s="32"/>
      <c r="Z223" s="22"/>
    </row>
    <row r="224" spans="1:28" s="27" customFormat="1" x14ac:dyDescent="0.3">
      <c r="A224" s="35" t="s">
        <v>15</v>
      </c>
      <c r="B224" s="35" t="s">
        <v>83</v>
      </c>
      <c r="C224" s="35" t="s">
        <v>36</v>
      </c>
      <c r="D224" s="3">
        <v>2</v>
      </c>
      <c r="E224" s="22">
        <v>169319.2255</v>
      </c>
      <c r="F224" s="22">
        <v>162212.65049999999</v>
      </c>
      <c r="G224" s="22">
        <v>250943.31550000003</v>
      </c>
      <c r="H224" s="25"/>
      <c r="I224" s="25"/>
      <c r="J224" s="25"/>
      <c r="K224" s="25"/>
      <c r="L224" s="21"/>
      <c r="M224" s="25">
        <f t="shared" si="34"/>
        <v>-0.18851809182862844</v>
      </c>
      <c r="N224" s="25">
        <f t="shared" si="34"/>
        <v>-0.21537783957685797</v>
      </c>
      <c r="O224" s="25">
        <f t="shared" si="34"/>
        <v>0.30731965147096574</v>
      </c>
      <c r="P224" s="25"/>
      <c r="Q224" s="25"/>
      <c r="R224" s="25"/>
      <c r="S224" s="25"/>
      <c r="T224" s="21"/>
      <c r="U224" s="31">
        <f t="shared" si="29"/>
        <v>-3.2192093311506888E-2</v>
      </c>
      <c r="V224" s="31">
        <f t="shared" si="30"/>
        <v>0.29433234641507505</v>
      </c>
      <c r="W224" s="31">
        <f t="shared" si="31"/>
        <v>0.59703952327106835</v>
      </c>
      <c r="X224" s="22">
        <f t="shared" si="27"/>
        <v>3</v>
      </c>
      <c r="Y224" s="32">
        <f>_xlfn.STDEV.P(M224:T224)/SQRT(X224)</f>
        <v>0.1387495987150984</v>
      </c>
      <c r="Z224" s="22"/>
    </row>
    <row r="225" spans="1:28" s="27" customFormat="1" x14ac:dyDescent="0.3">
      <c r="A225" s="35" t="s">
        <v>15</v>
      </c>
      <c r="B225" s="35" t="s">
        <v>83</v>
      </c>
      <c r="C225" s="35" t="s">
        <v>36</v>
      </c>
      <c r="D225" s="3">
        <v>3</v>
      </c>
      <c r="E225" s="22">
        <v>139268.5655</v>
      </c>
      <c r="F225" s="22">
        <v>142314.24049999999</v>
      </c>
      <c r="G225" s="22">
        <v>111045.31049999999</v>
      </c>
      <c r="H225" s="25"/>
      <c r="I225" s="25"/>
      <c r="J225" s="25"/>
      <c r="K225" s="25"/>
      <c r="L225" s="21"/>
      <c r="M225" s="25">
        <f t="shared" si="34"/>
        <v>-0.19538164658766455</v>
      </c>
      <c r="N225" s="25">
        <f t="shared" si="34"/>
        <v>-0.13087055798171754</v>
      </c>
      <c r="O225" s="25">
        <f t="shared" si="34"/>
        <v>-0.81528875824296243</v>
      </c>
      <c r="P225" s="25"/>
      <c r="Q225" s="25"/>
      <c r="R225" s="25"/>
      <c r="S225" s="25"/>
      <c r="T225" s="21"/>
      <c r="U225" s="31">
        <f t="shared" si="29"/>
        <v>-0.38051365427078149</v>
      </c>
      <c r="V225" s="31">
        <f t="shared" si="30"/>
        <v>0.3779053630392093</v>
      </c>
      <c r="W225" s="31">
        <f t="shared" si="31"/>
        <v>0.7665635141314987</v>
      </c>
      <c r="X225" s="22">
        <f t="shared" si="27"/>
        <v>3</v>
      </c>
      <c r="Y225" s="32">
        <f>_xlfn.STDEV.P(M225:T225)/SQRT(X225)</f>
        <v>0.17814629656785932</v>
      </c>
      <c r="Z225" s="22"/>
    </row>
    <row r="226" spans="1:28" s="26" customFormat="1" x14ac:dyDescent="0.3">
      <c r="A226" s="36" t="s">
        <v>15</v>
      </c>
      <c r="B226" s="36" t="s">
        <v>83</v>
      </c>
      <c r="C226" s="36" t="s">
        <v>36</v>
      </c>
      <c r="D226" s="28">
        <v>4</v>
      </c>
      <c r="E226" s="29">
        <v>216831.75550000003</v>
      </c>
      <c r="F226" s="29">
        <v>229217.50050000002</v>
      </c>
      <c r="G226" s="29">
        <v>140283.7905</v>
      </c>
      <c r="H226" s="23"/>
      <c r="I226" s="23"/>
      <c r="J226" s="23"/>
      <c r="K226" s="23"/>
      <c r="L226" s="24"/>
      <c r="M226" s="23">
        <f t="shared" si="34"/>
        <v>0.44271753767222322</v>
      </c>
      <c r="N226" s="23">
        <f t="shared" si="34"/>
        <v>0.47663376276122271</v>
      </c>
      <c r="O226" s="23">
        <f t="shared" si="34"/>
        <v>0.23372912514202149</v>
      </c>
      <c r="P226" s="23"/>
      <c r="Q226" s="23"/>
      <c r="R226" s="23"/>
      <c r="S226" s="23"/>
      <c r="T226" s="24"/>
      <c r="U226" s="31">
        <f t="shared" si="29"/>
        <v>0.38436014185848916</v>
      </c>
      <c r="V226" s="31">
        <f t="shared" si="30"/>
        <v>0.13154791894533902</v>
      </c>
      <c r="W226" s="31">
        <f t="shared" si="31"/>
        <v>0.26683885672446001</v>
      </c>
      <c r="X226" s="29">
        <f t="shared" si="27"/>
        <v>3</v>
      </c>
      <c r="Y226" s="33">
        <f>_xlfn.STDEV.P(M226:T226)/SQRT(X226)</f>
        <v>6.2012283691485016E-2</v>
      </c>
      <c r="Z226" s="30">
        <f>AVERAGE(U223:U226)</f>
        <v>-9.4485352412664123E-3</v>
      </c>
      <c r="AA226" s="30">
        <f>4.303*AB226</f>
        <v>0.54348063137567559</v>
      </c>
      <c r="AB226" s="30">
        <f>AVERAGE(Y223:Y226)</f>
        <v>0.12630272632481424</v>
      </c>
    </row>
    <row r="227" spans="1:28" s="27" customFormat="1" x14ac:dyDescent="0.3">
      <c r="A227" s="35" t="s">
        <v>15</v>
      </c>
      <c r="B227" s="35" t="s">
        <v>77</v>
      </c>
      <c r="C227" s="35" t="s">
        <v>38</v>
      </c>
      <c r="D227" s="3">
        <v>0</v>
      </c>
      <c r="E227" s="22">
        <v>97847.385500000004</v>
      </c>
      <c r="F227" s="22">
        <v>107390.50049999999</v>
      </c>
      <c r="G227" s="22">
        <v>79979.425499999998</v>
      </c>
      <c r="H227" s="25"/>
      <c r="I227" s="25"/>
      <c r="J227" s="25"/>
      <c r="K227" s="25"/>
      <c r="L227" s="21"/>
      <c r="M227" s="25"/>
      <c r="N227" s="25"/>
      <c r="O227" s="25"/>
      <c r="P227" s="25"/>
      <c r="Q227" s="25"/>
      <c r="R227" s="25"/>
      <c r="S227" s="25"/>
      <c r="T227" s="21"/>
      <c r="U227" s="31"/>
      <c r="V227" s="31"/>
      <c r="W227" s="31"/>
      <c r="X227" s="22">
        <f t="shared" si="27"/>
        <v>0</v>
      </c>
      <c r="Y227" s="32"/>
      <c r="Z227" s="22"/>
    </row>
    <row r="228" spans="1:28" s="27" customFormat="1" x14ac:dyDescent="0.3">
      <c r="A228" s="35" t="s">
        <v>15</v>
      </c>
      <c r="B228" s="35" t="s">
        <v>77</v>
      </c>
      <c r="C228" s="35" t="s">
        <v>38</v>
      </c>
      <c r="D228" s="3">
        <v>1</v>
      </c>
      <c r="E228" s="22">
        <v>43025.235499999995</v>
      </c>
      <c r="F228" s="22">
        <v>17035.475499999997</v>
      </c>
      <c r="G228" s="22">
        <v>43431.325499999992</v>
      </c>
      <c r="H228" s="25"/>
      <c r="I228" s="25"/>
      <c r="J228" s="25"/>
      <c r="K228" s="25"/>
      <c r="L228" s="21"/>
      <c r="M228" s="25">
        <f t="shared" si="34"/>
        <v>-0.82162215837203512</v>
      </c>
      <c r="N228" s="25">
        <f t="shared" si="34"/>
        <v>-1.8411737645987749</v>
      </c>
      <c r="O228" s="25">
        <f t="shared" si="34"/>
        <v>-0.61058845388850003</v>
      </c>
      <c r="P228" s="25"/>
      <c r="Q228" s="25"/>
      <c r="R228" s="25"/>
      <c r="S228" s="25"/>
      <c r="T228" s="21"/>
      <c r="U228" s="31"/>
      <c r="V228" s="31"/>
      <c r="W228" s="31"/>
      <c r="X228" s="22"/>
      <c r="Y228" s="32"/>
      <c r="Z228" s="22"/>
    </row>
    <row r="229" spans="1:28" s="27" customFormat="1" x14ac:dyDescent="0.3">
      <c r="A229" s="35" t="s">
        <v>15</v>
      </c>
      <c r="B229" s="35" t="s">
        <v>77</v>
      </c>
      <c r="C229" s="35" t="s">
        <v>38</v>
      </c>
      <c r="D229" s="3">
        <v>2</v>
      </c>
      <c r="E229" s="22">
        <v>3837.5504999999953</v>
      </c>
      <c r="F229" s="22">
        <v>65766.275500000003</v>
      </c>
      <c r="G229" s="22">
        <v>24751.185499999996</v>
      </c>
      <c r="H229" s="25"/>
      <c r="I229" s="25"/>
      <c r="J229" s="25"/>
      <c r="K229" s="25"/>
      <c r="L229" s="21"/>
      <c r="M229" s="25">
        <f t="shared" si="34"/>
        <v>-2.4169525432086569</v>
      </c>
      <c r="N229" s="25">
        <f t="shared" si="34"/>
        <v>1.3508092127041227</v>
      </c>
      <c r="O229" s="25">
        <f t="shared" si="34"/>
        <v>-0.56230757960113387</v>
      </c>
      <c r="P229" s="25"/>
      <c r="Q229" s="25"/>
      <c r="R229" s="25"/>
      <c r="S229" s="25"/>
      <c r="T229" s="21"/>
      <c r="U229" s="31">
        <f t="shared" si="29"/>
        <v>-0.54281697003522267</v>
      </c>
      <c r="V229" s="31">
        <f t="shared" si="30"/>
        <v>1.8839564950459118</v>
      </c>
      <c r="W229" s="31">
        <f t="shared" si="31"/>
        <v>3.8215184344007751</v>
      </c>
      <c r="X229" s="22">
        <f t="shared" si="27"/>
        <v>3</v>
      </c>
      <c r="Y229" s="32">
        <f>_xlfn.STDEV.P(M229:T229)/SQRT(X229)</f>
        <v>0.88810560873826982</v>
      </c>
      <c r="Z229" s="22"/>
    </row>
    <row r="230" spans="1:28" s="27" customFormat="1" x14ac:dyDescent="0.3">
      <c r="A230" s="35" t="s">
        <v>15</v>
      </c>
      <c r="B230" s="35" t="s">
        <v>77</v>
      </c>
      <c r="C230" s="35" t="s">
        <v>38</v>
      </c>
      <c r="D230" s="3">
        <v>3</v>
      </c>
      <c r="E230" s="22">
        <v>288912.73050000006</v>
      </c>
      <c r="F230" s="22">
        <v>630231.37550000008</v>
      </c>
      <c r="G230" s="22">
        <v>479368.94050000003</v>
      </c>
      <c r="H230" s="25"/>
      <c r="I230" s="25"/>
      <c r="J230" s="25"/>
      <c r="K230" s="25"/>
      <c r="L230" s="21"/>
      <c r="M230" s="25">
        <f t="shared" si="34"/>
        <v>4.3212903994860508</v>
      </c>
      <c r="N230" s="25">
        <f t="shared" si="34"/>
        <v>2.2599798381120184</v>
      </c>
      <c r="O230" s="25">
        <f t="shared" si="34"/>
        <v>2.9635971447669416</v>
      </c>
      <c r="P230" s="25"/>
      <c r="Q230" s="25"/>
      <c r="R230" s="25"/>
      <c r="S230" s="25"/>
      <c r="T230" s="21"/>
      <c r="U230" s="31">
        <f t="shared" si="29"/>
        <v>3.1816224607883368</v>
      </c>
      <c r="V230" s="31">
        <f t="shared" si="30"/>
        <v>1.0478079912024458</v>
      </c>
      <c r="W230" s="31">
        <f t="shared" si="31"/>
        <v>2.1254299473592728</v>
      </c>
      <c r="X230" s="22">
        <f t="shared" si="27"/>
        <v>3</v>
      </c>
      <c r="Y230" s="32">
        <f>_xlfn.STDEV.P(M230:T230)/SQRT(X230)</f>
        <v>0.4939414239738027</v>
      </c>
      <c r="Z230" s="22"/>
    </row>
    <row r="231" spans="1:28" s="26" customFormat="1" x14ac:dyDescent="0.3">
      <c r="A231" s="36" t="s">
        <v>15</v>
      </c>
      <c r="B231" s="36" t="s">
        <v>77</v>
      </c>
      <c r="C231" s="36" t="s">
        <v>38</v>
      </c>
      <c r="D231" s="28">
        <v>4</v>
      </c>
      <c r="E231" s="29">
        <v>847895.61549999996</v>
      </c>
      <c r="F231" s="29">
        <v>1219671.0104999999</v>
      </c>
      <c r="G231" s="29">
        <v>1362411.6454999999</v>
      </c>
      <c r="H231" s="23"/>
      <c r="I231" s="23"/>
      <c r="J231" s="23"/>
      <c r="K231" s="23"/>
      <c r="L231" s="24"/>
      <c r="M231" s="23">
        <f t="shared" si="34"/>
        <v>1.0766328613639562</v>
      </c>
      <c r="N231" s="23">
        <f t="shared" si="34"/>
        <v>0.66024942317741164</v>
      </c>
      <c r="O231" s="23">
        <f t="shared" si="34"/>
        <v>1.0445411454708502</v>
      </c>
      <c r="P231" s="23"/>
      <c r="Q231" s="23"/>
      <c r="R231" s="23"/>
      <c r="S231" s="23"/>
      <c r="T231" s="24"/>
      <c r="U231" s="31">
        <f t="shared" si="29"/>
        <v>0.92714114333740605</v>
      </c>
      <c r="V231" s="31">
        <f t="shared" si="30"/>
        <v>0.23169130815529437</v>
      </c>
      <c r="W231" s="31">
        <f t="shared" si="31"/>
        <v>0.46997508038757052</v>
      </c>
      <c r="X231" s="29">
        <f t="shared" si="27"/>
        <v>3</v>
      </c>
      <c r="Y231" s="33">
        <f>_xlfn.STDEV.P(M231:T231)/SQRT(X231)</f>
        <v>0.10922033009239381</v>
      </c>
      <c r="Z231" s="30">
        <f>AVERAGE(U228:U231)</f>
        <v>1.1886488780301734</v>
      </c>
      <c r="AA231" s="30">
        <f>4.303*AB231</f>
        <v>2.1389744873825394</v>
      </c>
      <c r="AB231" s="30">
        <f>AVERAGE(Y228:Y231)</f>
        <v>0.4970891209348221</v>
      </c>
    </row>
    <row r="232" spans="1:28" s="27" customFormat="1" x14ac:dyDescent="0.3">
      <c r="A232" s="35" t="s">
        <v>15</v>
      </c>
      <c r="B232" s="35" t="s">
        <v>84</v>
      </c>
      <c r="C232" s="35" t="s">
        <v>39</v>
      </c>
      <c r="D232" s="3">
        <v>0</v>
      </c>
      <c r="E232" s="22">
        <v>97847.385500000004</v>
      </c>
      <c r="F232" s="22">
        <v>107390.50049999999</v>
      </c>
      <c r="G232" s="22">
        <v>79979.425499999998</v>
      </c>
      <c r="H232" s="25"/>
      <c r="I232" s="25"/>
      <c r="J232" s="25"/>
      <c r="K232" s="25"/>
      <c r="L232" s="21"/>
      <c r="M232" s="25"/>
      <c r="N232" s="25"/>
      <c r="O232" s="25"/>
      <c r="P232" s="25"/>
      <c r="Q232" s="25"/>
      <c r="R232" s="25"/>
      <c r="S232" s="25"/>
      <c r="T232" s="21"/>
      <c r="U232" s="31"/>
      <c r="V232" s="31"/>
      <c r="W232" s="31"/>
      <c r="X232" s="22">
        <f t="shared" si="27"/>
        <v>0</v>
      </c>
      <c r="Y232" s="32"/>
      <c r="Z232" s="22"/>
    </row>
    <row r="233" spans="1:28" s="27" customFormat="1" ht="14.25" customHeight="1" x14ac:dyDescent="0.3">
      <c r="A233" s="35" t="s">
        <v>15</v>
      </c>
      <c r="B233" s="35" t="s">
        <v>84</v>
      </c>
      <c r="C233" s="35" t="s">
        <v>39</v>
      </c>
      <c r="D233" s="3">
        <v>1</v>
      </c>
      <c r="E233" s="22">
        <v>221704.83550000004</v>
      </c>
      <c r="F233" s="22">
        <v>364851.56050000002</v>
      </c>
      <c r="G233" s="22">
        <v>382516.4755</v>
      </c>
      <c r="H233" s="25"/>
      <c r="I233" s="25"/>
      <c r="J233" s="25"/>
      <c r="K233" s="25"/>
      <c r="L233" s="21"/>
      <c r="M233" s="25">
        <f t="shared" si="34"/>
        <v>0.81793795337373254</v>
      </c>
      <c r="N233" s="25">
        <f t="shared" si="34"/>
        <v>1.2230188588604722</v>
      </c>
      <c r="O233" s="25">
        <f t="shared" si="34"/>
        <v>1.5650023051944686</v>
      </c>
      <c r="P233" s="25"/>
      <c r="Q233" s="25"/>
      <c r="R233" s="25"/>
      <c r="S233" s="25"/>
      <c r="T233" s="21"/>
      <c r="U233" s="31"/>
      <c r="V233" s="31"/>
      <c r="W233" s="31"/>
      <c r="X233" s="22"/>
      <c r="Y233" s="32"/>
      <c r="Z233" s="22"/>
    </row>
    <row r="234" spans="1:28" s="27" customFormat="1" x14ac:dyDescent="0.3">
      <c r="A234" s="35" t="s">
        <v>15</v>
      </c>
      <c r="B234" s="35" t="s">
        <v>84</v>
      </c>
      <c r="C234" s="35" t="s">
        <v>39</v>
      </c>
      <c r="D234" s="3">
        <v>2</v>
      </c>
      <c r="E234" s="22">
        <v>436120.35550000001</v>
      </c>
      <c r="F234" s="22">
        <v>629825.2855</v>
      </c>
      <c r="G234" s="22">
        <v>537642.85550000006</v>
      </c>
      <c r="H234" s="25"/>
      <c r="I234" s="25"/>
      <c r="J234" s="25"/>
      <c r="K234" s="25"/>
      <c r="L234" s="21"/>
      <c r="M234" s="25">
        <f t="shared" si="34"/>
        <v>0.67657132259019725</v>
      </c>
      <c r="N234" s="25">
        <f t="shared" si="34"/>
        <v>0.54595186901816461</v>
      </c>
      <c r="O234" s="25">
        <f t="shared" si="34"/>
        <v>0.34042277682202737</v>
      </c>
      <c r="P234" s="25"/>
      <c r="Q234" s="25"/>
      <c r="R234" s="25"/>
      <c r="S234" s="25"/>
      <c r="T234" s="21"/>
      <c r="U234" s="31">
        <f t="shared" si="29"/>
        <v>0.52098198947679641</v>
      </c>
      <c r="V234" s="31">
        <f t="shared" si="30"/>
        <v>0.16945967770754974</v>
      </c>
      <c r="W234" s="31">
        <f t="shared" si="31"/>
        <v>0.34374110227594934</v>
      </c>
      <c r="X234" s="22">
        <f t="shared" si="27"/>
        <v>3</v>
      </c>
      <c r="Y234" s="32">
        <f>_xlfn.STDEV.P(M234:T234)/SQRT(X234)</f>
        <v>7.9884058163130225E-2</v>
      </c>
      <c r="Z234" s="22"/>
    </row>
    <row r="235" spans="1:28" s="27" customFormat="1" x14ac:dyDescent="0.3">
      <c r="A235" s="35" t="s">
        <v>15</v>
      </c>
      <c r="B235" s="35" t="s">
        <v>84</v>
      </c>
      <c r="C235" s="35" t="s">
        <v>39</v>
      </c>
      <c r="D235" s="3">
        <v>3</v>
      </c>
      <c r="E235" s="22">
        <v>804037.89549999998</v>
      </c>
      <c r="F235" s="22">
        <v>1149823.5304999999</v>
      </c>
      <c r="G235" s="22">
        <v>956118.60050000006</v>
      </c>
      <c r="H235" s="25"/>
      <c r="I235" s="25"/>
      <c r="J235" s="25"/>
      <c r="K235" s="25"/>
      <c r="L235" s="25"/>
      <c r="M235" s="25">
        <f t="shared" si="34"/>
        <v>0.61172815179420503</v>
      </c>
      <c r="N235" s="25">
        <f t="shared" si="34"/>
        <v>0.60192130152241852</v>
      </c>
      <c r="O235" s="25">
        <f t="shared" si="34"/>
        <v>0.57568746209351751</v>
      </c>
      <c r="P235" s="25"/>
      <c r="Q235" s="25"/>
      <c r="R235" s="25"/>
      <c r="S235" s="25"/>
      <c r="T235" s="25"/>
      <c r="U235" s="31">
        <f t="shared" si="29"/>
        <v>0.59644563847004706</v>
      </c>
      <c r="V235" s="31">
        <f t="shared" si="30"/>
        <v>1.8633839994017354E-2</v>
      </c>
      <c r="W235" s="31">
        <f t="shared" si="31"/>
        <v>3.779788080460763E-2</v>
      </c>
      <c r="X235" s="22">
        <f t="shared" si="27"/>
        <v>3</v>
      </c>
      <c r="Y235" s="32">
        <f>_xlfn.STDEV.P(M235:T235)/SQRT(X235)</f>
        <v>8.7840764128765125E-3</v>
      </c>
      <c r="Z235" s="22"/>
    </row>
    <row r="236" spans="1:28" s="26" customFormat="1" x14ac:dyDescent="0.3">
      <c r="A236" s="36" t="s">
        <v>15</v>
      </c>
      <c r="B236" s="36" t="s">
        <v>84</v>
      </c>
      <c r="C236" s="36" t="s">
        <v>39</v>
      </c>
      <c r="D236" s="28">
        <v>4</v>
      </c>
      <c r="E236" s="29">
        <v>1397132.3404999999</v>
      </c>
      <c r="F236" s="29">
        <v>1911851.4155000001</v>
      </c>
      <c r="G236" s="29">
        <v>1672461.3605</v>
      </c>
      <c r="H236" s="23"/>
      <c r="I236" s="23"/>
      <c r="J236" s="23"/>
      <c r="K236" s="23"/>
      <c r="L236" s="24"/>
      <c r="M236" s="23">
        <f t="shared" ref="M236:O251" si="35">(LN(E236)-LN(E235))/($D236-$D235)</f>
        <v>0.55253068492105584</v>
      </c>
      <c r="N236" s="23">
        <f t="shared" si="35"/>
        <v>0.50846362118982746</v>
      </c>
      <c r="O236" s="23">
        <f t="shared" si="35"/>
        <v>0.55916972443832336</v>
      </c>
      <c r="P236" s="23"/>
      <c r="Q236" s="23"/>
      <c r="R236" s="23"/>
      <c r="S236" s="23"/>
      <c r="T236" s="24"/>
      <c r="U236" s="31">
        <f t="shared" si="29"/>
        <v>0.54005467684973552</v>
      </c>
      <c r="V236" s="31">
        <f t="shared" si="30"/>
        <v>2.7559305319773901E-2</v>
      </c>
      <c r="W236" s="31">
        <f t="shared" si="31"/>
        <v>5.5902773549040323E-2</v>
      </c>
      <c r="X236" s="29">
        <f t="shared" si="27"/>
        <v>3</v>
      </c>
      <c r="Y236" s="33">
        <f>_xlfn.STDEV.P(M236:T236)/SQRT(X236)</f>
        <v>1.2991581117601748E-2</v>
      </c>
      <c r="Z236" s="30">
        <f>AVERAGE(U233:U236)</f>
        <v>0.5524941015988597</v>
      </c>
      <c r="AA236" s="30">
        <f>4.303*AB236</f>
        <v>0.14581391887653244</v>
      </c>
      <c r="AB236" s="30">
        <f>AVERAGE(Y233:Y236)</f>
        <v>3.3886571897869498E-2</v>
      </c>
    </row>
    <row r="237" spans="1:28" s="27" customFormat="1" x14ac:dyDescent="0.3">
      <c r="A237" s="35" t="s">
        <v>16</v>
      </c>
      <c r="B237" s="35" t="s">
        <v>79</v>
      </c>
      <c r="C237" s="35" t="s">
        <v>153</v>
      </c>
      <c r="D237" s="3">
        <v>0</v>
      </c>
      <c r="E237" s="25">
        <v>117211.24800000001</v>
      </c>
      <c r="F237" s="25">
        <v>112295.73300000001</v>
      </c>
      <c r="G237" s="25">
        <v>130118.439</v>
      </c>
      <c r="H237" s="25"/>
      <c r="I237" s="25"/>
      <c r="J237" s="25"/>
      <c r="K237" s="25"/>
      <c r="L237" s="21"/>
      <c r="M237" s="25"/>
      <c r="N237" s="25"/>
      <c r="O237" s="25"/>
      <c r="P237" s="25"/>
      <c r="Q237" s="25"/>
      <c r="R237" s="25"/>
      <c r="S237" s="25"/>
      <c r="T237" s="21"/>
      <c r="U237" s="31"/>
      <c r="V237" s="31"/>
      <c r="W237" s="31"/>
      <c r="X237" s="22">
        <f t="shared" si="27"/>
        <v>0</v>
      </c>
      <c r="Y237" s="32"/>
      <c r="Z237" s="22"/>
      <c r="AA237" s="25"/>
    </row>
    <row r="238" spans="1:28" s="27" customFormat="1" x14ac:dyDescent="0.3">
      <c r="A238" s="35" t="s">
        <v>16</v>
      </c>
      <c r="B238" s="35" t="s">
        <v>79</v>
      </c>
      <c r="C238" s="35" t="s">
        <v>153</v>
      </c>
      <c r="D238" s="3">
        <v>1</v>
      </c>
      <c r="E238" s="25">
        <v>4915.5149999999994</v>
      </c>
      <c r="F238" s="25">
        <v>4059.2640000000001</v>
      </c>
      <c r="G238" s="25">
        <v>28700.264999999999</v>
      </c>
      <c r="H238" s="25"/>
      <c r="I238" s="25"/>
      <c r="J238" s="25"/>
      <c r="K238" s="25"/>
      <c r="L238" s="21"/>
      <c r="M238" s="25">
        <f t="shared" si="35"/>
        <v>-3.1715813158423281</v>
      </c>
      <c r="N238" s="25">
        <f t="shared" si="35"/>
        <v>-3.3201341881922861</v>
      </c>
      <c r="O238" s="25">
        <f t="shared" si="35"/>
        <v>-1.5115387487422591</v>
      </c>
      <c r="P238" s="25"/>
      <c r="Q238" s="25"/>
      <c r="R238" s="25"/>
      <c r="S238" s="25"/>
      <c r="T238" s="21"/>
      <c r="U238" s="31"/>
      <c r="V238" s="31"/>
      <c r="W238" s="31"/>
      <c r="X238" s="22"/>
      <c r="Y238" s="32"/>
      <c r="Z238" s="22"/>
      <c r="AA238" s="25"/>
    </row>
    <row r="239" spans="1:28" s="27" customFormat="1" ht="14.4" x14ac:dyDescent="0.3">
      <c r="A239" s="35" t="s">
        <v>16</v>
      </c>
      <c r="B239" s="35" t="s">
        <v>79</v>
      </c>
      <c r="C239" s="35" t="s">
        <v>154</v>
      </c>
      <c r="D239" s="3">
        <v>3</v>
      </c>
      <c r="E239" s="25">
        <v>3203.0130000000004</v>
      </c>
      <c r="F239" s="25">
        <v>7103.7120000000004</v>
      </c>
      <c r="G239" s="25">
        <v>475.69499999999999</v>
      </c>
      <c r="H239" s="25"/>
      <c r="I239" s="25"/>
      <c r="J239" s="25"/>
      <c r="K239" s="25"/>
      <c r="L239" s="21"/>
      <c r="M239" s="25">
        <f t="shared" si="35"/>
        <v>-0.2141523000389931</v>
      </c>
      <c r="N239" s="25">
        <f t="shared" si="35"/>
        <v>0.27980789396771133</v>
      </c>
      <c r="O239" s="25">
        <f t="shared" si="35"/>
        <v>-2.049942371298858</v>
      </c>
      <c r="P239" s="25"/>
      <c r="Q239" s="25"/>
      <c r="R239" s="25"/>
      <c r="S239" s="25"/>
      <c r="T239" s="21"/>
      <c r="U239" s="31">
        <f t="shared" si="29"/>
        <v>-0.66142892579004664</v>
      </c>
      <c r="V239" s="31">
        <f t="shared" si="30"/>
        <v>1.2275896543979379</v>
      </c>
      <c r="W239" s="31">
        <f t="shared" si="31"/>
        <v>2.4901087188040774</v>
      </c>
      <c r="X239" s="22">
        <f t="shared" si="27"/>
        <v>3</v>
      </c>
      <c r="Y239" s="32">
        <f>_xlfn.STDEV.P(M239:T239)/SQRT(X239)</f>
        <v>0.57869131275948815</v>
      </c>
      <c r="Z239" s="22"/>
      <c r="AA239" s="25"/>
    </row>
    <row r="240" spans="1:28" s="27" customFormat="1" ht="14.4" x14ac:dyDescent="0.3">
      <c r="A240" s="35" t="s">
        <v>16</v>
      </c>
      <c r="B240" s="35" t="s">
        <v>79</v>
      </c>
      <c r="C240" s="35" t="s">
        <v>154</v>
      </c>
      <c r="D240" s="3">
        <v>4</v>
      </c>
      <c r="E240" s="25">
        <v>15697.934999999999</v>
      </c>
      <c r="F240" s="25">
        <v>25306.974000000002</v>
      </c>
      <c r="G240" s="25">
        <v>14936.823</v>
      </c>
      <c r="H240" s="25"/>
      <c r="I240" s="25"/>
      <c r="J240" s="25"/>
      <c r="K240" s="25"/>
      <c r="L240" s="21"/>
      <c r="M240" s="25">
        <f t="shared" si="35"/>
        <v>1.5894372457274297</v>
      </c>
      <c r="N240" s="25">
        <f t="shared" si="35"/>
        <v>1.2704625455947678</v>
      </c>
      <c r="O240" s="25">
        <f t="shared" si="35"/>
        <v>3.4468078929142081</v>
      </c>
      <c r="P240" s="25"/>
      <c r="Q240" s="25"/>
      <c r="R240" s="25"/>
      <c r="S240" s="25"/>
      <c r="T240" s="21"/>
      <c r="U240" s="31">
        <f t="shared" si="29"/>
        <v>2.1022358947454687</v>
      </c>
      <c r="V240" s="31">
        <f t="shared" si="30"/>
        <v>1.1753049002389928</v>
      </c>
      <c r="W240" s="31">
        <f t="shared" si="31"/>
        <v>2.3840515182360509</v>
      </c>
      <c r="X240" s="22">
        <f t="shared" si="27"/>
        <v>3</v>
      </c>
      <c r="Y240" s="32">
        <f>_xlfn.STDEV.P(M240:T240)/SQRT(X240)</f>
        <v>0.55404404328051382</v>
      </c>
      <c r="Z240" s="30"/>
      <c r="AA240" s="30"/>
      <c r="AB240" s="30"/>
    </row>
    <row r="241" spans="1:28" s="26" customFormat="1" ht="14.4" x14ac:dyDescent="0.3">
      <c r="A241" s="36" t="s">
        <v>16</v>
      </c>
      <c r="B241" s="36" t="s">
        <v>79</v>
      </c>
      <c r="C241" s="36" t="s">
        <v>154</v>
      </c>
      <c r="D241" s="28">
        <v>5</v>
      </c>
      <c r="E241" s="23">
        <v>24228.732</v>
      </c>
      <c r="F241" s="23">
        <v>73701.012000000002</v>
      </c>
      <c r="G241" s="23">
        <v>37928.748</v>
      </c>
      <c r="H241" s="23"/>
      <c r="I241" s="23"/>
      <c r="J241" s="23"/>
      <c r="K241" s="23"/>
      <c r="L241" s="24"/>
      <c r="M241" s="23">
        <f t="shared" si="35"/>
        <v>0.43401002659783039</v>
      </c>
      <c r="N241" s="23">
        <f t="shared" si="35"/>
        <v>1.0689365205219943</v>
      </c>
      <c r="O241" s="23">
        <f t="shared" si="35"/>
        <v>0.93187984049415817</v>
      </c>
      <c r="P241" s="23"/>
      <c r="Q241" s="23"/>
      <c r="R241" s="23"/>
      <c r="S241" s="23"/>
      <c r="T241" s="24"/>
      <c r="U241" s="31">
        <f t="shared" si="29"/>
        <v>0.81160879587132762</v>
      </c>
      <c r="V241" s="31">
        <f t="shared" si="30"/>
        <v>0.33411338839188703</v>
      </c>
      <c r="W241" s="31">
        <f t="shared" si="31"/>
        <v>0.67773352318763913</v>
      </c>
      <c r="X241" s="29">
        <f t="shared" si="27"/>
        <v>3</v>
      </c>
      <c r="Y241" s="33">
        <f>_xlfn.STDEV.P(M241:T241)/SQRT(X241)</f>
        <v>0.15750256174474533</v>
      </c>
      <c r="Z241" s="30">
        <f>AVERAGE(U238:U241)</f>
        <v>0.75080525494224981</v>
      </c>
      <c r="AA241" s="30">
        <f>4.303*AB241</f>
        <v>1.8506312534092559</v>
      </c>
      <c r="AB241" s="30">
        <f>AVERAGE(Y238:Y241)</f>
        <v>0.43007930592824911</v>
      </c>
    </row>
    <row r="242" spans="1:28" s="27" customFormat="1" ht="14.4" x14ac:dyDescent="0.3">
      <c r="A242" s="35" t="s">
        <v>16</v>
      </c>
      <c r="B242" s="35" t="s">
        <v>77</v>
      </c>
      <c r="C242" s="35" t="s">
        <v>155</v>
      </c>
      <c r="D242" s="3">
        <v>0</v>
      </c>
      <c r="E242" s="27">
        <v>302795.72399999999</v>
      </c>
      <c r="F242" s="27">
        <v>289127.42099999997</v>
      </c>
      <c r="G242" s="27">
        <v>267340.59000000003</v>
      </c>
      <c r="H242" s="25"/>
      <c r="I242" s="25"/>
      <c r="J242" s="25"/>
      <c r="K242" s="25"/>
      <c r="L242" s="21"/>
      <c r="M242" s="25"/>
      <c r="N242" s="25"/>
      <c r="O242" s="25"/>
      <c r="P242" s="25"/>
      <c r="Q242" s="25"/>
      <c r="R242" s="25"/>
      <c r="S242" s="25"/>
      <c r="T242" s="21"/>
      <c r="U242" s="31"/>
      <c r="V242" s="31"/>
      <c r="W242" s="31"/>
      <c r="X242" s="22">
        <f t="shared" si="27"/>
        <v>0</v>
      </c>
      <c r="Y242" s="32"/>
      <c r="Z242" s="22"/>
      <c r="AA242" s="25"/>
      <c r="AB242" s="25"/>
    </row>
    <row r="243" spans="1:28" s="27" customFormat="1" ht="14.4" x14ac:dyDescent="0.3">
      <c r="A243" s="35" t="s">
        <v>16</v>
      </c>
      <c r="B243" s="35" t="s">
        <v>77</v>
      </c>
      <c r="C243" s="35" t="s">
        <v>155</v>
      </c>
      <c r="D243" s="3">
        <v>1</v>
      </c>
      <c r="E243" s="27">
        <v>21659.978999999999</v>
      </c>
      <c r="F243" s="27">
        <v>22484.517</v>
      </c>
      <c r="G243" s="27">
        <v>57971.364000000001</v>
      </c>
      <c r="H243" s="25"/>
      <c r="I243" s="25"/>
      <c r="J243" s="25"/>
      <c r="K243" s="25"/>
      <c r="L243" s="21"/>
      <c r="M243" s="25">
        <f t="shared" si="35"/>
        <v>-2.6375921278879293</v>
      </c>
      <c r="N243" s="25">
        <f t="shared" si="35"/>
        <v>-2.5540405550527741</v>
      </c>
      <c r="O243" s="25">
        <f t="shared" si="35"/>
        <v>-1.5285742989818054</v>
      </c>
      <c r="P243" s="25"/>
      <c r="Q243" s="25"/>
      <c r="R243" s="25"/>
      <c r="S243" s="25"/>
      <c r="T243" s="21"/>
      <c r="U243" s="31"/>
      <c r="V243" s="31"/>
      <c r="W243" s="31"/>
      <c r="X243" s="22"/>
      <c r="Y243" s="32"/>
      <c r="Z243" s="22"/>
      <c r="AA243" s="25"/>
      <c r="AB243" s="25"/>
    </row>
    <row r="244" spans="1:28" s="27" customFormat="1" ht="14.4" x14ac:dyDescent="0.3">
      <c r="A244" s="35" t="s">
        <v>16</v>
      </c>
      <c r="B244" s="35" t="s">
        <v>77</v>
      </c>
      <c r="C244" s="35" t="s">
        <v>155</v>
      </c>
      <c r="D244" s="3">
        <v>3</v>
      </c>
      <c r="E244" s="22">
        <v>82485.512999999992</v>
      </c>
      <c r="F244" s="22">
        <v>96756.362999999998</v>
      </c>
      <c r="G244" s="22">
        <v>52770.432000000001</v>
      </c>
      <c r="H244" s="25"/>
      <c r="I244" s="25"/>
      <c r="J244" s="25"/>
      <c r="K244" s="25"/>
      <c r="L244" s="21"/>
      <c r="M244" s="25">
        <f t="shared" si="35"/>
        <v>0.66857820293893067</v>
      </c>
      <c r="N244" s="25">
        <f t="shared" si="35"/>
        <v>0.7296845790922708</v>
      </c>
      <c r="O244" s="25">
        <f t="shared" si="35"/>
        <v>-4.6999065316470912E-2</v>
      </c>
      <c r="P244" s="25"/>
      <c r="Q244" s="25"/>
      <c r="R244" s="25"/>
      <c r="S244" s="25"/>
      <c r="T244" s="21"/>
      <c r="U244" s="31">
        <f t="shared" si="29"/>
        <v>0.4504212389049102</v>
      </c>
      <c r="V244" s="31">
        <f t="shared" si="30"/>
        <v>0.43186076065141282</v>
      </c>
      <c r="W244" s="31">
        <f t="shared" si="31"/>
        <v>0.8760095375150877</v>
      </c>
      <c r="X244" s="22">
        <f t="shared" ref="X244:X307" si="36">COUNT(M244:T244)</f>
        <v>3</v>
      </c>
      <c r="Y244" s="32">
        <f>_xlfn.STDEV.P(M244:T244)/SQRT(X244)</f>
        <v>0.2035811149233297</v>
      </c>
      <c r="Z244" s="22"/>
      <c r="AA244" s="25"/>
      <c r="AB244" s="25"/>
    </row>
    <row r="245" spans="1:28" s="27" customFormat="1" ht="14.4" x14ac:dyDescent="0.3">
      <c r="A245" s="35" t="s">
        <v>16</v>
      </c>
      <c r="B245" s="35" t="s">
        <v>77</v>
      </c>
      <c r="C245" s="35" t="s">
        <v>155</v>
      </c>
      <c r="D245" s="3">
        <v>4</v>
      </c>
      <c r="E245" s="27">
        <v>154696.014</v>
      </c>
      <c r="F245" s="27">
        <v>147497.163</v>
      </c>
      <c r="G245" s="27">
        <v>119684.86199999999</v>
      </c>
      <c r="H245" s="25"/>
      <c r="I245" s="25"/>
      <c r="J245" s="25"/>
      <c r="K245" s="25"/>
      <c r="L245" s="21"/>
      <c r="M245" s="25">
        <f t="shared" si="35"/>
        <v>0.6288393133272141</v>
      </c>
      <c r="N245" s="25">
        <f t="shared" si="35"/>
        <v>0.4216128445074272</v>
      </c>
      <c r="O245" s="25">
        <f t="shared" si="35"/>
        <v>0.8189111045473414</v>
      </c>
      <c r="P245" s="25"/>
      <c r="Q245" s="25"/>
      <c r="R245" s="25"/>
      <c r="S245" s="25"/>
      <c r="T245" s="21"/>
      <c r="U245" s="31">
        <f t="shared" si="29"/>
        <v>0.62312108746066086</v>
      </c>
      <c r="V245" s="31">
        <f t="shared" si="30"/>
        <v>0.19871084630181002</v>
      </c>
      <c r="W245" s="31">
        <f t="shared" si="31"/>
        <v>0.40307574206443658</v>
      </c>
      <c r="X245" s="22">
        <f t="shared" si="36"/>
        <v>3</v>
      </c>
      <c r="Y245" s="32">
        <f>_xlfn.STDEV.P(M245:T245)/SQRT(X245)</f>
        <v>9.3673191276885101E-2</v>
      </c>
      <c r="Z245" s="22"/>
      <c r="AB245" s="25"/>
    </row>
    <row r="246" spans="1:28" s="26" customFormat="1" ht="14.4" x14ac:dyDescent="0.3">
      <c r="A246" s="36" t="s">
        <v>16</v>
      </c>
      <c r="B246" s="36" t="s">
        <v>77</v>
      </c>
      <c r="C246" s="36" t="s">
        <v>155</v>
      </c>
      <c r="D246" s="28">
        <v>5</v>
      </c>
      <c r="E246" s="26">
        <v>258682.94099999999</v>
      </c>
      <c r="F246" s="26">
        <v>215616.68699999998</v>
      </c>
      <c r="G246" s="26">
        <v>265992.78750000003</v>
      </c>
      <c r="H246" s="23"/>
      <c r="I246" s="23"/>
      <c r="J246" s="23"/>
      <c r="K246" s="23"/>
      <c r="L246" s="24"/>
      <c r="M246" s="23">
        <f t="shared" si="35"/>
        <v>0.51414115452471343</v>
      </c>
      <c r="N246" s="23">
        <f t="shared" si="35"/>
        <v>0.37969329230236326</v>
      </c>
      <c r="O246" s="23">
        <f t="shared" si="35"/>
        <v>0.79860705535144128</v>
      </c>
      <c r="P246" s="23"/>
      <c r="Q246" s="23"/>
      <c r="R246" s="23"/>
      <c r="S246" s="23"/>
      <c r="T246" s="24"/>
      <c r="U246" s="31">
        <f t="shared" si="29"/>
        <v>0.56414716739283932</v>
      </c>
      <c r="V246" s="31">
        <f t="shared" si="30"/>
        <v>0.2138869706415287</v>
      </c>
      <c r="W246" s="31">
        <f t="shared" si="31"/>
        <v>0.43385980691917209</v>
      </c>
      <c r="X246" s="29">
        <f t="shared" si="36"/>
        <v>3</v>
      </c>
      <c r="Y246" s="33">
        <f>_xlfn.STDEV.P(M246:T246)/SQRT(X246)</f>
        <v>0.10082728489871534</v>
      </c>
      <c r="Z246" s="30">
        <f>AVERAGE(U243:U246)</f>
        <v>0.54589649791947015</v>
      </c>
      <c r="AA246" s="30">
        <f>4.303*AB246</f>
        <v>0.57098169549956557</v>
      </c>
      <c r="AB246" s="30">
        <f>AVERAGE(Y243:Y246)</f>
        <v>0.13269386369964339</v>
      </c>
    </row>
    <row r="247" spans="1:28" s="27" customFormat="1" ht="14.4" x14ac:dyDescent="0.3">
      <c r="A247" s="35" t="s">
        <v>16</v>
      </c>
      <c r="B247" s="35" t="s">
        <v>80</v>
      </c>
      <c r="C247" s="35" t="s">
        <v>156</v>
      </c>
      <c r="D247" s="3">
        <v>0</v>
      </c>
      <c r="E247" s="27">
        <v>647420.89500000002</v>
      </c>
      <c r="F247" s="27">
        <v>653065.80900000001</v>
      </c>
      <c r="G247" s="27">
        <v>658774.14899999998</v>
      </c>
      <c r="H247" s="25"/>
      <c r="I247" s="25"/>
      <c r="J247" s="25"/>
      <c r="K247" s="25"/>
      <c r="L247" s="21"/>
      <c r="M247" s="25"/>
      <c r="N247" s="25"/>
      <c r="O247" s="25"/>
      <c r="P247" s="25"/>
      <c r="Q247" s="25"/>
      <c r="R247" s="25"/>
      <c r="S247" s="25"/>
      <c r="T247" s="21"/>
      <c r="U247" s="31"/>
      <c r="V247" s="31"/>
      <c r="W247" s="31"/>
      <c r="X247" s="22">
        <f t="shared" si="36"/>
        <v>0</v>
      </c>
      <c r="Y247" s="32"/>
      <c r="Z247" s="22"/>
      <c r="AA247" s="25"/>
      <c r="AB247" s="25"/>
    </row>
    <row r="248" spans="1:28" s="27" customFormat="1" ht="14.4" x14ac:dyDescent="0.3">
      <c r="A248" s="35" t="s">
        <v>16</v>
      </c>
      <c r="B248" s="35" t="s">
        <v>80</v>
      </c>
      <c r="C248" s="35" t="s">
        <v>156</v>
      </c>
      <c r="D248" s="3">
        <v>1</v>
      </c>
      <c r="E248" s="27">
        <v>384678.69</v>
      </c>
      <c r="F248" s="27">
        <v>337140.90300000005</v>
      </c>
      <c r="G248" s="27">
        <v>331305.71100000001</v>
      </c>
      <c r="H248" s="25"/>
      <c r="I248" s="25"/>
      <c r="J248" s="25"/>
      <c r="K248" s="25"/>
      <c r="L248" s="21"/>
      <c r="M248" s="25">
        <f t="shared" si="35"/>
        <v>-0.52058820181557941</v>
      </c>
      <c r="N248" s="25">
        <f t="shared" si="35"/>
        <v>-0.661176950916742</v>
      </c>
      <c r="O248" s="25">
        <f t="shared" si="35"/>
        <v>-0.68733921069717674</v>
      </c>
      <c r="P248" s="25"/>
      <c r="Q248" s="25"/>
      <c r="R248" s="25"/>
      <c r="S248" s="25"/>
      <c r="T248" s="21"/>
      <c r="U248" s="31"/>
      <c r="V248" s="31"/>
      <c r="W248" s="31"/>
      <c r="X248" s="22"/>
      <c r="Y248" s="32"/>
      <c r="Z248" s="22"/>
      <c r="AA248" s="25"/>
      <c r="AB248" s="25"/>
    </row>
    <row r="249" spans="1:28" s="27" customFormat="1" ht="14.4" x14ac:dyDescent="0.3">
      <c r="A249" s="35" t="s">
        <v>16</v>
      </c>
      <c r="B249" s="35" t="s">
        <v>80</v>
      </c>
      <c r="C249" s="35" t="s">
        <v>156</v>
      </c>
      <c r="D249" s="3">
        <v>3</v>
      </c>
      <c r="E249" s="22">
        <v>609650.71199999994</v>
      </c>
      <c r="F249" s="22">
        <v>628646.799</v>
      </c>
      <c r="G249" s="22">
        <v>513401.75699999998</v>
      </c>
      <c r="H249" s="25"/>
      <c r="I249" s="25"/>
      <c r="J249" s="25"/>
      <c r="K249" s="25"/>
      <c r="L249" s="21"/>
      <c r="M249" s="25">
        <f t="shared" si="35"/>
        <v>0.23023888773910439</v>
      </c>
      <c r="N249" s="25">
        <f t="shared" si="35"/>
        <v>0.31153430920080272</v>
      </c>
      <c r="O249" s="25">
        <f t="shared" si="35"/>
        <v>0.21900857170199828</v>
      </c>
      <c r="P249" s="25"/>
      <c r="Q249" s="25"/>
      <c r="R249" s="25"/>
      <c r="S249" s="25"/>
      <c r="T249" s="21"/>
      <c r="U249" s="31">
        <f t="shared" si="29"/>
        <v>0.25359392288063515</v>
      </c>
      <c r="V249" s="31">
        <f t="shared" si="30"/>
        <v>5.0491051432615459E-2</v>
      </c>
      <c r="W249" s="31">
        <f t="shared" si="31"/>
        <v>0.10241875772047222</v>
      </c>
      <c r="X249" s="22">
        <f t="shared" si="36"/>
        <v>3</v>
      </c>
      <c r="Y249" s="32">
        <f>_xlfn.STDEV.P(M249:T249)/SQRT(X249)</f>
        <v>2.380170990482738E-2</v>
      </c>
      <c r="Z249" s="22"/>
      <c r="AA249" s="25"/>
      <c r="AB249" s="25"/>
    </row>
    <row r="250" spans="1:28" s="27" customFormat="1" ht="14.4" x14ac:dyDescent="0.3">
      <c r="A250" s="35" t="s">
        <v>16</v>
      </c>
      <c r="B250" s="35" t="s">
        <v>80</v>
      </c>
      <c r="C250" s="35" t="s">
        <v>156</v>
      </c>
      <c r="D250" s="3">
        <v>4</v>
      </c>
      <c r="E250" s="27">
        <v>841123.89899999998</v>
      </c>
      <c r="F250" s="27">
        <v>871187.82300000009</v>
      </c>
      <c r="G250" s="27">
        <v>801165.51900000009</v>
      </c>
      <c r="H250" s="25"/>
      <c r="I250" s="25"/>
      <c r="J250" s="25"/>
      <c r="K250" s="25"/>
      <c r="L250" s="21"/>
      <c r="M250" s="25">
        <f t="shared" si="35"/>
        <v>0.32185278265760964</v>
      </c>
      <c r="N250" s="25">
        <f t="shared" si="35"/>
        <v>0.3262880230856311</v>
      </c>
      <c r="O250" s="25">
        <f t="shared" si="35"/>
        <v>0.44500887545659751</v>
      </c>
      <c r="P250" s="25"/>
      <c r="Q250" s="25"/>
      <c r="R250" s="25"/>
      <c r="S250" s="25"/>
      <c r="T250" s="21"/>
      <c r="U250" s="31">
        <f t="shared" si="29"/>
        <v>0.36438322706661275</v>
      </c>
      <c r="V250" s="31">
        <f t="shared" si="30"/>
        <v>6.9859066864242328E-2</v>
      </c>
      <c r="W250" s="31">
        <f t="shared" si="31"/>
        <v>0.14170587937341553</v>
      </c>
      <c r="X250" s="22">
        <f t="shared" si="36"/>
        <v>3</v>
      </c>
      <c r="Y250" s="32">
        <f>_xlfn.STDEV.P(M250:T250)/SQRT(X250)</f>
        <v>3.2931879938046832E-2</v>
      </c>
      <c r="Z250" s="22"/>
      <c r="AB250" s="25"/>
    </row>
    <row r="251" spans="1:28" s="26" customFormat="1" ht="14.4" x14ac:dyDescent="0.3">
      <c r="A251" s="36" t="s">
        <v>16</v>
      </c>
      <c r="B251" s="36" t="s">
        <v>80</v>
      </c>
      <c r="C251" s="36" t="s">
        <v>156</v>
      </c>
      <c r="D251" s="28">
        <v>5</v>
      </c>
      <c r="E251" s="26">
        <v>1167894.6510000001</v>
      </c>
      <c r="F251" s="26">
        <v>1227388.2390000001</v>
      </c>
      <c r="G251" s="26">
        <v>1089341.55</v>
      </c>
      <c r="H251" s="23"/>
      <c r="I251" s="23"/>
      <c r="J251" s="23"/>
      <c r="K251" s="23"/>
      <c r="L251" s="24"/>
      <c r="M251" s="23">
        <f t="shared" si="35"/>
        <v>0.32821899071220528</v>
      </c>
      <c r="N251" s="23">
        <f t="shared" si="35"/>
        <v>0.34278621361740313</v>
      </c>
      <c r="O251" s="23">
        <f t="shared" si="35"/>
        <v>0.30726114395239357</v>
      </c>
      <c r="P251" s="23"/>
      <c r="Q251" s="23"/>
      <c r="R251" s="23"/>
      <c r="S251" s="23"/>
      <c r="T251" s="24"/>
      <c r="U251" s="31">
        <f t="shared" si="29"/>
        <v>0.32608878276066733</v>
      </c>
      <c r="V251" s="31">
        <f t="shared" si="30"/>
        <v>1.7858078931216045E-2</v>
      </c>
      <c r="W251" s="31">
        <f t="shared" si="31"/>
        <v>3.6224285442941234E-2</v>
      </c>
      <c r="X251" s="29">
        <f t="shared" si="36"/>
        <v>3</v>
      </c>
      <c r="Y251" s="33">
        <f>_xlfn.STDEV.P(M251:T251)/SQRT(X251)</f>
        <v>8.4183791408183207E-3</v>
      </c>
      <c r="Z251" s="30">
        <f>AVERAGE(U248:U251)</f>
        <v>0.31468864423597176</v>
      </c>
      <c r="AA251" s="30">
        <f>4.303*AB251</f>
        <v>9.3449640845609652E-2</v>
      </c>
      <c r="AB251" s="30">
        <f>AVERAGE(Y248:Y251)</f>
        <v>2.1717322994564178E-2</v>
      </c>
    </row>
    <row r="252" spans="1:28" s="27" customFormat="1" ht="14.4" x14ac:dyDescent="0.3">
      <c r="A252" s="35" t="s">
        <v>16</v>
      </c>
      <c r="B252" s="35" t="s">
        <v>78</v>
      </c>
      <c r="C252" s="35" t="s">
        <v>157</v>
      </c>
      <c r="D252" s="3">
        <v>0</v>
      </c>
      <c r="E252" s="27">
        <v>1173190.7220000001</v>
      </c>
      <c r="F252" s="27">
        <v>1248445.6710000001</v>
      </c>
      <c r="G252" s="27">
        <v>1240422.2819999999</v>
      </c>
      <c r="H252" s="25"/>
      <c r="I252" s="25"/>
      <c r="J252" s="25"/>
      <c r="K252" s="25"/>
      <c r="L252" s="21"/>
      <c r="M252" s="25"/>
      <c r="N252" s="25"/>
      <c r="O252" s="25"/>
      <c r="P252" s="25"/>
      <c r="Q252" s="25"/>
      <c r="R252" s="25"/>
      <c r="S252" s="25"/>
      <c r="T252" s="21"/>
      <c r="U252" s="31"/>
      <c r="V252" s="31"/>
      <c r="W252" s="31"/>
      <c r="X252" s="22">
        <f t="shared" si="36"/>
        <v>0</v>
      </c>
      <c r="Y252" s="32"/>
      <c r="Z252" s="22"/>
      <c r="AA252" s="25"/>
    </row>
    <row r="253" spans="1:28" s="27" customFormat="1" ht="14.4" x14ac:dyDescent="0.3">
      <c r="A253" s="35" t="s">
        <v>16</v>
      </c>
      <c r="B253" s="35" t="s">
        <v>78</v>
      </c>
      <c r="C253" s="35" t="s">
        <v>157</v>
      </c>
      <c r="D253" s="3">
        <v>1</v>
      </c>
      <c r="E253" s="27">
        <v>1200400.476</v>
      </c>
      <c r="F253" s="27">
        <v>1260813.7409999999</v>
      </c>
      <c r="G253" s="27">
        <v>1223741.2439999999</v>
      </c>
      <c r="H253" s="25"/>
      <c r="I253" s="25"/>
      <c r="J253" s="25"/>
      <c r="K253" s="25"/>
      <c r="L253" s="21"/>
      <c r="M253" s="25">
        <f t="shared" ref="M253:O268" si="37">(LN(E253)-LN(E252))/($D253-$D252)</f>
        <v>2.2928081313628113E-2</v>
      </c>
      <c r="N253" s="25">
        <f t="shared" si="37"/>
        <v>9.8580243255099731E-3</v>
      </c>
      <c r="O253" s="25">
        <f t="shared" si="37"/>
        <v>-1.3539111862151287E-2</v>
      </c>
      <c r="P253" s="25"/>
      <c r="Q253" s="25"/>
      <c r="R253" s="25"/>
      <c r="S253" s="25"/>
      <c r="T253" s="21"/>
      <c r="U253" s="31"/>
      <c r="V253" s="31"/>
      <c r="W253" s="31"/>
      <c r="X253" s="22"/>
      <c r="Y253" s="32"/>
      <c r="Z253" s="22"/>
      <c r="AA253" s="25"/>
    </row>
    <row r="254" spans="1:28" s="27" customFormat="1" ht="14.4" x14ac:dyDescent="0.3">
      <c r="A254" s="35" t="s">
        <v>16</v>
      </c>
      <c r="B254" s="35" t="s">
        <v>78</v>
      </c>
      <c r="C254" s="35" t="s">
        <v>157</v>
      </c>
      <c r="D254" s="3">
        <v>3</v>
      </c>
      <c r="E254" s="22">
        <v>1945465.6979999999</v>
      </c>
      <c r="F254" s="22">
        <v>2104918.662</v>
      </c>
      <c r="G254" s="22">
        <v>2069970.936</v>
      </c>
      <c r="H254" s="25"/>
      <c r="I254" s="25"/>
      <c r="J254" s="25"/>
      <c r="K254" s="25"/>
      <c r="L254" s="21"/>
      <c r="M254" s="25">
        <f t="shared" si="37"/>
        <v>0.2414230753556712</v>
      </c>
      <c r="N254" s="25">
        <f t="shared" si="37"/>
        <v>0.25625974365493231</v>
      </c>
      <c r="O254" s="25">
        <f t="shared" si="37"/>
        <v>0.26281090340909596</v>
      </c>
      <c r="P254" s="25"/>
      <c r="Q254" s="25"/>
      <c r="R254" s="25"/>
      <c r="S254" s="25"/>
      <c r="T254" s="21"/>
      <c r="U254" s="31">
        <f t="shared" si="29"/>
        <v>0.25349790747323314</v>
      </c>
      <c r="V254" s="31">
        <f t="shared" si="30"/>
        <v>1.0958129472296936E-2</v>
      </c>
      <c r="W254" s="31">
        <f t="shared" si="31"/>
        <v>2.2228057757731103E-2</v>
      </c>
      <c r="X254" s="22">
        <f t="shared" si="36"/>
        <v>3</v>
      </c>
      <c r="Y254" s="32">
        <f>_xlfn.STDEV.P(M254:T254)/SQRT(X254)</f>
        <v>5.1657117726542183E-3</v>
      </c>
      <c r="Z254" s="22"/>
      <c r="AA254" s="25"/>
    </row>
    <row r="255" spans="1:28" s="27" customFormat="1" ht="14.4" x14ac:dyDescent="0.3">
      <c r="A255" s="35" t="s">
        <v>16</v>
      </c>
      <c r="B255" s="35" t="s">
        <v>78</v>
      </c>
      <c r="C255" s="35" t="s">
        <v>157</v>
      </c>
      <c r="D255" s="3">
        <v>4</v>
      </c>
      <c r="E255" s="27">
        <v>2310672.6060000001</v>
      </c>
      <c r="F255" s="27">
        <v>2606681.7480000001</v>
      </c>
      <c r="G255" s="27">
        <v>2463212.1359999999</v>
      </c>
      <c r="H255" s="25"/>
      <c r="I255" s="25"/>
      <c r="J255" s="25"/>
      <c r="K255" s="25"/>
      <c r="L255" s="21"/>
      <c r="M255" s="25">
        <f t="shared" si="37"/>
        <v>0.17203727175027339</v>
      </c>
      <c r="N255" s="25">
        <f t="shared" si="37"/>
        <v>0.21380122554238312</v>
      </c>
      <c r="O255" s="25">
        <f t="shared" si="37"/>
        <v>0.17393167794134534</v>
      </c>
      <c r="P255" s="25"/>
      <c r="Q255" s="25"/>
      <c r="R255" s="25"/>
      <c r="S255" s="25"/>
      <c r="T255" s="21"/>
      <c r="U255" s="31">
        <f t="shared" si="29"/>
        <v>0.18659005841133394</v>
      </c>
      <c r="V255" s="31">
        <f t="shared" si="30"/>
        <v>2.358459043908968E-2</v>
      </c>
      <c r="W255" s="31">
        <f t="shared" si="31"/>
        <v>4.7840248629826894E-2</v>
      </c>
      <c r="X255" s="22">
        <f t="shared" si="36"/>
        <v>3</v>
      </c>
      <c r="Y255" s="32">
        <f>_xlfn.STDEV.P(M255:T255)/SQRT(X255)</f>
        <v>1.1117882553991841E-2</v>
      </c>
      <c r="Z255" s="22"/>
    </row>
    <row r="256" spans="1:28" s="26" customFormat="1" ht="14.4" x14ac:dyDescent="0.3">
      <c r="A256" s="36" t="s">
        <v>16</v>
      </c>
      <c r="B256" s="36" t="s">
        <v>78</v>
      </c>
      <c r="C256" s="36" t="s">
        <v>157</v>
      </c>
      <c r="D256" s="28">
        <v>5</v>
      </c>
      <c r="E256" s="26">
        <v>2870343.63</v>
      </c>
      <c r="F256" s="26">
        <v>2927363.6040000003</v>
      </c>
      <c r="G256" s="26">
        <v>2863937.6040000003</v>
      </c>
      <c r="H256" s="23"/>
      <c r="I256" s="23"/>
      <c r="J256" s="23"/>
      <c r="K256" s="23"/>
      <c r="L256" s="24"/>
      <c r="M256" s="23">
        <f t="shared" si="37"/>
        <v>0.21689310073147716</v>
      </c>
      <c r="N256" s="23">
        <f t="shared" si="37"/>
        <v>0.11602417256470865</v>
      </c>
      <c r="O256" s="23">
        <f t="shared" si="37"/>
        <v>0.15073121800788236</v>
      </c>
      <c r="P256" s="23"/>
      <c r="Q256" s="23"/>
      <c r="R256" s="23"/>
      <c r="S256" s="23"/>
      <c r="T256" s="24"/>
      <c r="U256" s="31">
        <f t="shared" si="29"/>
        <v>0.16121616376802272</v>
      </c>
      <c r="V256" s="31">
        <f t="shared" si="30"/>
        <v>5.1245348404250227E-2</v>
      </c>
      <c r="W256" s="31">
        <f t="shared" si="31"/>
        <v>0.10394881416800449</v>
      </c>
      <c r="X256" s="29">
        <f t="shared" si="36"/>
        <v>3</v>
      </c>
      <c r="Y256" s="33">
        <f>_xlfn.STDEV.P(M256:T256)/SQRT(X256)</f>
        <v>2.4157288907275039E-2</v>
      </c>
      <c r="Z256" s="30">
        <f>AVERAGE(U253:U256)</f>
        <v>0.20043470988419662</v>
      </c>
      <c r="AA256" s="30">
        <f>4.303*AB256</f>
        <v>5.8005706851854168E-2</v>
      </c>
      <c r="AB256" s="30">
        <f>AVERAGE(Y253:Y256)</f>
        <v>1.3480294411307034E-2</v>
      </c>
    </row>
    <row r="257" spans="1:31" s="27" customFormat="1" x14ac:dyDescent="0.3">
      <c r="A257" s="35" t="s">
        <v>17</v>
      </c>
      <c r="B257" s="35" t="s">
        <v>79</v>
      </c>
      <c r="C257" s="35" t="s">
        <v>37</v>
      </c>
      <c r="D257" s="3">
        <v>0</v>
      </c>
      <c r="E257" s="22">
        <v>74858.16</v>
      </c>
      <c r="F257" s="22">
        <v>77977.25</v>
      </c>
      <c r="G257" s="22">
        <v>85271.122000000003</v>
      </c>
      <c r="H257" s="25"/>
      <c r="I257" s="25"/>
      <c r="J257" s="25"/>
      <c r="K257" s="25"/>
      <c r="L257" s="21"/>
      <c r="M257" s="25"/>
      <c r="N257" s="25"/>
      <c r="O257" s="25"/>
      <c r="P257" s="25"/>
      <c r="Q257" s="25"/>
      <c r="R257" s="25"/>
      <c r="S257" s="25"/>
      <c r="T257" s="21"/>
      <c r="U257" s="31"/>
      <c r="V257" s="31"/>
      <c r="W257" s="31"/>
      <c r="X257" s="22">
        <f t="shared" si="36"/>
        <v>0</v>
      </c>
      <c r="Y257" s="32"/>
      <c r="Z257" s="22"/>
    </row>
    <row r="258" spans="1:31" s="27" customFormat="1" x14ac:dyDescent="0.3">
      <c r="A258" s="35" t="s">
        <v>17</v>
      </c>
      <c r="B258" s="35" t="s">
        <v>79</v>
      </c>
      <c r="C258" s="35" t="s">
        <v>37</v>
      </c>
      <c r="D258" s="3">
        <v>1</v>
      </c>
      <c r="E258" s="22">
        <v>18090.721999999994</v>
      </c>
      <c r="F258" s="22">
        <v>7005.9559999999965</v>
      </c>
      <c r="G258" s="22">
        <v>12044.485999999997</v>
      </c>
      <c r="H258" s="25"/>
      <c r="I258" s="25"/>
      <c r="J258" s="25"/>
      <c r="K258" s="25"/>
      <c r="L258" s="21"/>
      <c r="M258" s="25">
        <f t="shared" si="37"/>
        <v>-1.4201959127955739</v>
      </c>
      <c r="N258" s="25">
        <f t="shared" si="37"/>
        <v>-2.4096564730555023</v>
      </c>
      <c r="O258" s="25">
        <f t="shared" si="37"/>
        <v>-1.9572288890228666</v>
      </c>
      <c r="P258" s="25"/>
      <c r="Q258" s="25"/>
      <c r="R258" s="25"/>
      <c r="S258" s="25"/>
      <c r="T258" s="21"/>
      <c r="U258" s="31"/>
      <c r="V258" s="31"/>
      <c r="W258" s="31"/>
      <c r="X258" s="22"/>
      <c r="Y258" s="32"/>
      <c r="Z258" s="22"/>
    </row>
    <row r="259" spans="1:31" s="27" customFormat="1" x14ac:dyDescent="0.3">
      <c r="A259" s="35" t="s">
        <v>17</v>
      </c>
      <c r="B259" s="35" t="s">
        <v>79</v>
      </c>
      <c r="C259" s="35" t="s">
        <v>37</v>
      </c>
      <c r="D259" s="3">
        <v>2</v>
      </c>
      <c r="E259" s="22">
        <v>1727.4959999999974</v>
      </c>
      <c r="F259" s="22">
        <v>1</v>
      </c>
      <c r="G259" s="22">
        <v>1</v>
      </c>
      <c r="H259" s="25"/>
      <c r="I259" s="25"/>
      <c r="J259" s="25"/>
      <c r="K259" s="25"/>
      <c r="L259" s="21"/>
      <c r="M259" s="25">
        <f t="shared" si="37"/>
        <v>-2.348726248991901</v>
      </c>
      <c r="N259" s="25">
        <f t="shared" si="37"/>
        <v>-8.8545159234065647</v>
      </c>
      <c r="O259" s="25">
        <f t="shared" si="37"/>
        <v>-9.3963622408300136</v>
      </c>
      <c r="P259" s="25"/>
      <c r="Q259" s="25"/>
      <c r="R259" s="25"/>
      <c r="S259" s="25"/>
      <c r="T259" s="21"/>
      <c r="U259" s="31">
        <f t="shared" si="29"/>
        <v>-6.8665348044094925</v>
      </c>
      <c r="V259" s="31">
        <f t="shared" si="30"/>
        <v>3.9219057823307844</v>
      </c>
      <c r="W259" s="31">
        <f t="shared" si="31"/>
        <v>7.9554041107487672</v>
      </c>
      <c r="X259" s="22">
        <f t="shared" si="36"/>
        <v>3</v>
      </c>
      <c r="Y259" s="32">
        <f>_xlfn.STDEV.P(M259:T259)/SQRT(X259)</f>
        <v>1.8488041159072199</v>
      </c>
      <c r="Z259" s="22"/>
    </row>
    <row r="260" spans="1:31" s="27" customFormat="1" x14ac:dyDescent="0.3">
      <c r="A260" s="35" t="s">
        <v>17</v>
      </c>
      <c r="B260" s="35" t="s">
        <v>79</v>
      </c>
      <c r="C260" s="35" t="s">
        <v>37</v>
      </c>
      <c r="D260" s="3">
        <v>3</v>
      </c>
      <c r="E260" s="22">
        <v>8109.6340000000018</v>
      </c>
      <c r="F260" s="22">
        <v>3982.8379999999979</v>
      </c>
      <c r="G260" s="22">
        <v>7485.8159999999962</v>
      </c>
      <c r="H260" s="25"/>
      <c r="I260" s="25"/>
      <c r="J260" s="25"/>
      <c r="K260" s="25"/>
      <c r="L260" s="21"/>
      <c r="M260" s="25">
        <f t="shared" si="37"/>
        <v>1.5463797764669645</v>
      </c>
      <c r="N260" s="25">
        <f t="shared" si="37"/>
        <v>8.2897499094948266</v>
      </c>
      <c r="O260" s="25">
        <f t="shared" si="37"/>
        <v>8.9207653089477663</v>
      </c>
      <c r="P260" s="25"/>
      <c r="Q260" s="25"/>
      <c r="R260" s="25"/>
      <c r="S260" s="25"/>
      <c r="T260" s="21"/>
      <c r="U260" s="31">
        <f t="shared" si="29"/>
        <v>6.2522983316365197</v>
      </c>
      <c r="V260" s="31">
        <f t="shared" si="30"/>
        <v>4.0876395626942834</v>
      </c>
      <c r="W260" s="31">
        <f t="shared" si="31"/>
        <v>8.2915874029466057</v>
      </c>
      <c r="X260" s="22">
        <f t="shared" si="36"/>
        <v>3</v>
      </c>
      <c r="Y260" s="32">
        <f>_xlfn.STDEV.P(M260:T260)/SQRT(X260)</f>
        <v>1.9269317692183607</v>
      </c>
      <c r="Z260" s="22"/>
    </row>
    <row r="261" spans="1:31" s="26" customFormat="1" x14ac:dyDescent="0.3">
      <c r="A261" s="36" t="s">
        <v>17</v>
      </c>
      <c r="B261" s="36" t="s">
        <v>79</v>
      </c>
      <c r="C261" s="36" t="s">
        <v>37</v>
      </c>
      <c r="D261" s="28">
        <v>4</v>
      </c>
      <c r="E261" s="29">
        <v>45250.798000000003</v>
      </c>
      <c r="F261" s="29">
        <v>23992.999999999996</v>
      </c>
      <c r="G261" s="29">
        <v>18138.708000000002</v>
      </c>
      <c r="H261" s="23"/>
      <c r="I261" s="23"/>
      <c r="J261" s="23"/>
      <c r="K261" s="23"/>
      <c r="L261" s="24"/>
      <c r="M261" s="23">
        <f t="shared" si="37"/>
        <v>1.7191675677103841</v>
      </c>
      <c r="N261" s="23">
        <f t="shared" si="37"/>
        <v>1.7957674906255949</v>
      </c>
      <c r="O261" s="23">
        <f t="shared" si="37"/>
        <v>0.88503818837005177</v>
      </c>
      <c r="P261" s="23"/>
      <c r="Q261" s="23"/>
      <c r="R261" s="23"/>
      <c r="S261" s="23"/>
      <c r="T261" s="24"/>
      <c r="U261" s="31">
        <f t="shared" si="29"/>
        <v>1.4666577489020103</v>
      </c>
      <c r="V261" s="31">
        <f t="shared" si="30"/>
        <v>0.50515133568337234</v>
      </c>
      <c r="W261" s="31">
        <f t="shared" si="31"/>
        <v>1.024676072166484</v>
      </c>
      <c r="X261" s="29">
        <f t="shared" si="36"/>
        <v>3</v>
      </c>
      <c r="Y261" s="33">
        <f>_xlfn.STDEV.P(M261:T261)/SQRT(X261)</f>
        <v>0.2381306233247697</v>
      </c>
      <c r="Z261" s="30">
        <f>AVERAGE(U258:U261)</f>
        <v>0.28414042537634582</v>
      </c>
      <c r="AA261" s="30">
        <f>4.303*AB261</f>
        <v>5.7572225286206198</v>
      </c>
      <c r="AB261" s="30">
        <f>AVERAGE(Y258:Y261)</f>
        <v>1.3379555028167835</v>
      </c>
    </row>
    <row r="262" spans="1:31" s="27" customFormat="1" x14ac:dyDescent="0.3">
      <c r="A262" s="35" t="s">
        <v>17</v>
      </c>
      <c r="B262" s="35" t="s">
        <v>83</v>
      </c>
      <c r="C262" s="35" t="s">
        <v>36</v>
      </c>
      <c r="D262" s="3">
        <v>0</v>
      </c>
      <c r="E262" s="22">
        <v>74858.16</v>
      </c>
      <c r="F262" s="22">
        <v>77977.25</v>
      </c>
      <c r="G262" s="22">
        <v>85271.122000000003</v>
      </c>
      <c r="H262" s="25"/>
      <c r="I262" s="25"/>
      <c r="J262" s="25"/>
      <c r="K262" s="25"/>
      <c r="L262" s="21"/>
      <c r="M262" s="25"/>
      <c r="N262" s="25"/>
      <c r="O262" s="25"/>
      <c r="P262" s="25"/>
      <c r="Q262" s="25"/>
      <c r="R262" s="25"/>
      <c r="S262" s="25"/>
      <c r="T262" s="21"/>
      <c r="U262" s="31"/>
      <c r="V262" s="31"/>
      <c r="W262" s="31"/>
      <c r="X262" s="22"/>
      <c r="Y262" s="32"/>
      <c r="Z262" s="22"/>
      <c r="AB262" s="25"/>
      <c r="AC262" s="25"/>
      <c r="AD262" s="25"/>
      <c r="AE262" s="25"/>
    </row>
    <row r="263" spans="1:31" s="27" customFormat="1" x14ac:dyDescent="0.3">
      <c r="A263" s="35" t="s">
        <v>17</v>
      </c>
      <c r="B263" s="35" t="s">
        <v>83</v>
      </c>
      <c r="C263" s="35" t="s">
        <v>36</v>
      </c>
      <c r="D263" s="3">
        <v>1</v>
      </c>
      <c r="E263" s="22">
        <v>158641.71599999999</v>
      </c>
      <c r="F263" s="22">
        <v>174189.18</v>
      </c>
      <c r="G263" s="22">
        <v>185273.946</v>
      </c>
      <c r="H263" s="25"/>
      <c r="I263" s="25"/>
      <c r="J263" s="25"/>
      <c r="K263" s="25"/>
      <c r="L263" s="21"/>
      <c r="M263" s="25">
        <f>(LN(E263)-LN(E262))/($D263-$D262)</f>
        <v>0.75105317813738637</v>
      </c>
      <c r="N263" s="25">
        <f t="shared" si="37"/>
        <v>0.80372483249505855</v>
      </c>
      <c r="O263" s="25">
        <f t="shared" si="37"/>
        <v>0.77599966810958598</v>
      </c>
      <c r="P263" s="25"/>
      <c r="Q263" s="25"/>
      <c r="R263" s="25"/>
      <c r="S263" s="25"/>
      <c r="T263" s="21"/>
      <c r="U263" s="31"/>
      <c r="V263" s="31"/>
      <c r="W263" s="31"/>
      <c r="X263" s="22"/>
      <c r="Y263" s="32"/>
      <c r="Z263" s="22"/>
      <c r="AB263" s="25"/>
      <c r="AC263" s="25"/>
      <c r="AD263" s="25"/>
      <c r="AE263" s="25"/>
    </row>
    <row r="264" spans="1:31" s="27" customFormat="1" x14ac:dyDescent="0.3">
      <c r="A264" s="35" t="s">
        <v>17</v>
      </c>
      <c r="B264" s="35" t="s">
        <v>83</v>
      </c>
      <c r="C264" s="35" t="s">
        <v>36</v>
      </c>
      <c r="D264" s="3">
        <v>2</v>
      </c>
      <c r="E264" s="22">
        <v>210562.56799999997</v>
      </c>
      <c r="F264" s="22">
        <v>229756.96799999999</v>
      </c>
      <c r="G264" s="22">
        <v>248279.56399999998</v>
      </c>
      <c r="H264" s="25"/>
      <c r="I264" s="25"/>
      <c r="J264" s="25"/>
      <c r="K264" s="25"/>
      <c r="L264" s="21"/>
      <c r="M264" s="25">
        <f t="shared" si="37"/>
        <v>0.28313454301415142</v>
      </c>
      <c r="N264" s="25">
        <f t="shared" si="37"/>
        <v>0.27688013941896727</v>
      </c>
      <c r="O264" s="25">
        <f t="shared" si="37"/>
        <v>0.29271986648173787</v>
      </c>
      <c r="P264" s="25"/>
      <c r="Q264" s="25"/>
      <c r="R264" s="25"/>
      <c r="S264" s="25"/>
      <c r="T264" s="21"/>
      <c r="U264" s="31">
        <f>AVERAGE(M264:O264)</f>
        <v>0.2842448496382855</v>
      </c>
      <c r="V264" s="31">
        <f>_xlfn.STDEV.S(M264:O264)</f>
        <v>7.9780213057790098E-3</v>
      </c>
      <c r="W264" s="31">
        <f t="shared" ref="W264:W312" si="38">4.303*Y264</f>
        <v>1.6183046461130536E-2</v>
      </c>
      <c r="X264" s="22">
        <f t="shared" si="36"/>
        <v>3</v>
      </c>
      <c r="Y264" s="32">
        <f>_xlfn.STDEV.P(M264:T264)/SQRT(X264)</f>
        <v>3.7608753105113956E-3</v>
      </c>
      <c r="Z264" s="22"/>
      <c r="AB264" s="25"/>
      <c r="AC264" s="25"/>
      <c r="AD264" s="25"/>
      <c r="AE264" s="25"/>
    </row>
    <row r="265" spans="1:31" s="27" customFormat="1" x14ac:dyDescent="0.3">
      <c r="A265" s="35" t="s">
        <v>17</v>
      </c>
      <c r="B265" s="35" t="s">
        <v>83</v>
      </c>
      <c r="C265" s="35" t="s">
        <v>36</v>
      </c>
      <c r="D265" s="3">
        <v>3</v>
      </c>
      <c r="E265" s="22">
        <v>299000.766</v>
      </c>
      <c r="F265" s="22">
        <v>281725.80599999998</v>
      </c>
      <c r="G265" s="22">
        <v>266514.24399999995</v>
      </c>
      <c r="H265" s="25"/>
      <c r="I265" s="25"/>
      <c r="J265" s="25"/>
      <c r="K265" s="25"/>
      <c r="L265" s="21"/>
      <c r="M265" s="25">
        <f t="shared" si="37"/>
        <v>0.35066329114910033</v>
      </c>
      <c r="N265" s="25">
        <f t="shared" si="37"/>
        <v>0.2039121893863225</v>
      </c>
      <c r="O265" s="25">
        <f t="shared" si="37"/>
        <v>7.0872305120770918E-2</v>
      </c>
      <c r="P265" s="25"/>
      <c r="Q265" s="25"/>
      <c r="R265" s="25"/>
      <c r="S265" s="25"/>
      <c r="T265" s="21"/>
      <c r="U265" s="31">
        <f t="shared" ref="U265:U312" si="39">AVERAGE(M265:O265)</f>
        <v>0.20848259521873125</v>
      </c>
      <c r="V265" s="31">
        <f t="shared" ref="V265:V316" si="40">_xlfn.STDEV.S(M265:O265)</f>
        <v>0.13995147524331747</v>
      </c>
      <c r="W265" s="31">
        <f t="shared" si="38"/>
        <v>0.28388508119498151</v>
      </c>
      <c r="X265" s="22">
        <f t="shared" si="36"/>
        <v>3</v>
      </c>
      <c r="Y265" s="32">
        <f>_xlfn.STDEV.P(M265:T265)/SQRT(X265)</f>
        <v>6.5973758121074019E-2</v>
      </c>
      <c r="Z265" s="22"/>
      <c r="AB265" s="25"/>
      <c r="AC265" s="25"/>
      <c r="AD265" s="25"/>
      <c r="AE265" s="25"/>
    </row>
    <row r="266" spans="1:31" s="26" customFormat="1" x14ac:dyDescent="0.3">
      <c r="A266" s="36" t="s">
        <v>17</v>
      </c>
      <c r="B266" s="36" t="s">
        <v>83</v>
      </c>
      <c r="C266" s="36" t="s">
        <v>36</v>
      </c>
      <c r="D266" s="28">
        <v>4</v>
      </c>
      <c r="E266" s="29">
        <v>278126.85600000003</v>
      </c>
      <c r="F266" s="29">
        <v>329951.73600000003</v>
      </c>
      <c r="G266" s="29">
        <v>329279.93199999997</v>
      </c>
      <c r="H266" s="23"/>
      <c r="I266" s="23"/>
      <c r="J266" s="23"/>
      <c r="K266" s="23"/>
      <c r="L266" s="24"/>
      <c r="M266" s="23">
        <f t="shared" si="37"/>
        <v>-7.2368809103648957E-2</v>
      </c>
      <c r="N266" s="23">
        <f t="shared" si="37"/>
        <v>0.15801211043855368</v>
      </c>
      <c r="O266" s="23">
        <f t="shared" si="37"/>
        <v>0.21148055555164902</v>
      </c>
      <c r="P266" s="23"/>
      <c r="Q266" s="23"/>
      <c r="R266" s="23"/>
      <c r="S266" s="23"/>
      <c r="T266" s="24"/>
      <c r="U266" s="31">
        <f t="shared" si="39"/>
        <v>9.9041285628851242E-2</v>
      </c>
      <c r="V266" s="31">
        <f t="shared" si="40"/>
        <v>0.15083363049352272</v>
      </c>
      <c r="W266" s="31">
        <f t="shared" si="38"/>
        <v>0.30595902876437958</v>
      </c>
      <c r="X266" s="29">
        <f t="shared" si="36"/>
        <v>3</v>
      </c>
      <c r="Y266" s="33">
        <f>_xlfn.STDEV.P(M266:T266)/SQRT(X266)</f>
        <v>7.1103655301970617E-2</v>
      </c>
      <c r="Z266" s="30">
        <f>AVERAGE(U263:U266)</f>
        <v>0.19725624349528934</v>
      </c>
      <c r="AA266" s="30">
        <f>4.303*AB266</f>
        <v>0.20200905214016385</v>
      </c>
      <c r="AB266" s="30">
        <f>AVERAGE(Y263:Y266)</f>
        <v>4.6946096244518676E-2</v>
      </c>
      <c r="AC266" s="23"/>
      <c r="AD266" s="23"/>
      <c r="AE266" s="23"/>
    </row>
    <row r="267" spans="1:31" s="27" customFormat="1" x14ac:dyDescent="0.3">
      <c r="A267" s="35" t="s">
        <v>17</v>
      </c>
      <c r="B267" s="35" t="s">
        <v>77</v>
      </c>
      <c r="C267" s="35" t="s">
        <v>38</v>
      </c>
      <c r="D267" s="3">
        <v>0</v>
      </c>
      <c r="E267" s="22">
        <v>79992.661999999997</v>
      </c>
      <c r="F267" s="22">
        <v>77641.347999999998</v>
      </c>
      <c r="G267" s="22">
        <v>84791.261999999988</v>
      </c>
      <c r="H267" s="25"/>
      <c r="I267" s="25"/>
      <c r="J267" s="25"/>
      <c r="K267" s="25"/>
      <c r="L267" s="21"/>
      <c r="M267" s="25"/>
      <c r="N267" s="25"/>
      <c r="O267" s="25"/>
      <c r="P267" s="25"/>
      <c r="Q267" s="25"/>
      <c r="R267" s="25"/>
      <c r="S267" s="25"/>
      <c r="T267" s="21"/>
      <c r="U267" s="31"/>
      <c r="V267" s="31"/>
      <c r="W267" s="31"/>
      <c r="X267" s="22">
        <f t="shared" si="36"/>
        <v>0</v>
      </c>
      <c r="Y267" s="32"/>
      <c r="Z267" s="22"/>
      <c r="AB267" s="25"/>
      <c r="AC267" s="25"/>
      <c r="AD267" s="25"/>
      <c r="AE267" s="25"/>
    </row>
    <row r="268" spans="1:31" s="27" customFormat="1" x14ac:dyDescent="0.3">
      <c r="A268" s="35" t="s">
        <v>17</v>
      </c>
      <c r="B268" s="35" t="s">
        <v>77</v>
      </c>
      <c r="C268" s="35" t="s">
        <v>38</v>
      </c>
      <c r="D268" s="3">
        <v>1</v>
      </c>
      <c r="E268" s="22">
        <v>99906.851999999984</v>
      </c>
      <c r="F268" s="22">
        <v>43043.441999999995</v>
      </c>
      <c r="G268" s="22">
        <v>74954.131999999983</v>
      </c>
      <c r="H268" s="25"/>
      <c r="I268" s="25"/>
      <c r="J268" s="25"/>
      <c r="K268" s="25"/>
      <c r="L268" s="21"/>
      <c r="M268" s="25">
        <f t="shared" si="37"/>
        <v>0.22230336642411963</v>
      </c>
      <c r="N268" s="25">
        <f t="shared" si="37"/>
        <v>-0.5898902355596416</v>
      </c>
      <c r="O268" s="25">
        <f t="shared" si="37"/>
        <v>-0.1233161419200659</v>
      </c>
      <c r="P268" s="25"/>
      <c r="Q268" s="25"/>
      <c r="R268" s="25"/>
      <c r="S268" s="25"/>
      <c r="T268" s="21"/>
      <c r="U268" s="31"/>
      <c r="V268" s="31"/>
      <c r="W268" s="31"/>
      <c r="X268" s="22"/>
      <c r="Y268" s="32"/>
      <c r="Z268" s="22"/>
      <c r="AB268" s="25"/>
      <c r="AC268" s="25"/>
      <c r="AD268" s="25"/>
      <c r="AE268" s="25"/>
    </row>
    <row r="269" spans="1:31" s="27" customFormat="1" x14ac:dyDescent="0.3">
      <c r="A269" s="35" t="s">
        <v>17</v>
      </c>
      <c r="B269" s="35" t="s">
        <v>77</v>
      </c>
      <c r="C269" s="35" t="s">
        <v>38</v>
      </c>
      <c r="D269" s="3">
        <v>2</v>
      </c>
      <c r="E269" s="22">
        <v>2927.1459999999975</v>
      </c>
      <c r="F269" s="22">
        <v>12284.415999999997</v>
      </c>
      <c r="G269" s="22">
        <v>61614.023999999983</v>
      </c>
      <c r="H269" s="25"/>
      <c r="I269" s="25"/>
      <c r="J269" s="25"/>
      <c r="K269" s="25"/>
      <c r="L269" s="21"/>
      <c r="M269" s="25">
        <f t="shared" ref="M269:O284" si="41">(LN(E269)-LN(E268))/($D269-$D268)</f>
        <v>-3.5302103850016033</v>
      </c>
      <c r="N269" s="25">
        <f t="shared" si="41"/>
        <v>-1.2538784175792337</v>
      </c>
      <c r="O269" s="25">
        <f t="shared" si="41"/>
        <v>-0.19598684614972406</v>
      </c>
      <c r="P269" s="25"/>
      <c r="Q269" s="25"/>
      <c r="R269" s="25"/>
      <c r="S269" s="25"/>
      <c r="T269" s="21"/>
      <c r="U269" s="31">
        <f t="shared" si="39"/>
        <v>-1.6600252162435203</v>
      </c>
      <c r="V269" s="31">
        <f t="shared" si="40"/>
        <v>1.7038128031880218</v>
      </c>
      <c r="W269" s="31">
        <f t="shared" si="38"/>
        <v>3.4561053045932506</v>
      </c>
      <c r="X269" s="22">
        <f t="shared" si="36"/>
        <v>3</v>
      </c>
      <c r="Y269" s="32">
        <f>_xlfn.STDEV.P(M269:T269)/SQRT(X269)</f>
        <v>0.80318505800447382</v>
      </c>
      <c r="Z269" s="22"/>
      <c r="AB269" s="25"/>
      <c r="AC269" s="25"/>
      <c r="AD269" s="25"/>
      <c r="AE269" s="25"/>
    </row>
    <row r="270" spans="1:31" s="27" customFormat="1" x14ac:dyDescent="0.3">
      <c r="A270" s="35" t="s">
        <v>17</v>
      </c>
      <c r="B270" s="35" t="s">
        <v>77</v>
      </c>
      <c r="C270" s="35" t="s">
        <v>38</v>
      </c>
      <c r="D270" s="3">
        <v>3</v>
      </c>
      <c r="E270" s="22">
        <v>14155.869999999999</v>
      </c>
      <c r="F270" s="22">
        <v>19002.455999999995</v>
      </c>
      <c r="G270" s="22">
        <v>4174.7820000000011</v>
      </c>
      <c r="H270" s="25"/>
      <c r="I270" s="25"/>
      <c r="J270" s="25"/>
      <c r="K270" s="25"/>
      <c r="L270" s="21"/>
      <c r="M270" s="25">
        <f t="shared" si="41"/>
        <v>1.5761014921665089</v>
      </c>
      <c r="N270" s="25">
        <f t="shared" si="41"/>
        <v>0.43623676677491829</v>
      </c>
      <c r="O270" s="25">
        <f t="shared" si="41"/>
        <v>-2.6918273655953229</v>
      </c>
      <c r="P270" s="25"/>
      <c r="Q270" s="25"/>
      <c r="R270" s="25"/>
      <c r="S270" s="25"/>
      <c r="T270" s="21"/>
      <c r="U270" s="31">
        <f t="shared" si="39"/>
        <v>-0.2264963688846319</v>
      </c>
      <c r="V270" s="31">
        <f t="shared" si="40"/>
        <v>2.2097998983063847</v>
      </c>
      <c r="W270" s="31">
        <f t="shared" si="38"/>
        <v>4.4824766760386412</v>
      </c>
      <c r="X270" s="22">
        <f t="shared" si="36"/>
        <v>3</v>
      </c>
      <c r="Y270" s="32">
        <f>_xlfn.STDEV.P(M270:T270)/SQRT(X270)</f>
        <v>1.041709662105192</v>
      </c>
      <c r="Z270" s="22"/>
      <c r="AB270" s="25"/>
      <c r="AC270" s="25"/>
      <c r="AD270" s="25"/>
      <c r="AE270" s="25"/>
    </row>
    <row r="271" spans="1:31" s="26" customFormat="1" x14ac:dyDescent="0.3">
      <c r="A271" s="36" t="s">
        <v>17</v>
      </c>
      <c r="B271" s="36" t="s">
        <v>77</v>
      </c>
      <c r="C271" s="36" t="s">
        <v>38</v>
      </c>
      <c r="D271" s="28">
        <v>4</v>
      </c>
      <c r="E271" s="29">
        <v>79992.661999999997</v>
      </c>
      <c r="F271" s="29">
        <v>77641.347999999998</v>
      </c>
      <c r="G271" s="29">
        <v>84791.261999999988</v>
      </c>
      <c r="H271" s="23"/>
      <c r="I271" s="23"/>
      <c r="J271" s="23"/>
      <c r="K271" s="23"/>
      <c r="L271" s="24"/>
      <c r="M271" s="23">
        <f t="shared" si="41"/>
        <v>1.7318055264109748</v>
      </c>
      <c r="N271" s="23">
        <f t="shared" si="41"/>
        <v>1.407531886363957</v>
      </c>
      <c r="O271" s="23">
        <f t="shared" si="41"/>
        <v>3.0111303536651128</v>
      </c>
      <c r="P271" s="23"/>
      <c r="Q271" s="23"/>
      <c r="R271" s="23"/>
      <c r="S271" s="23"/>
      <c r="T271" s="24"/>
      <c r="U271" s="31">
        <f t="shared" si="39"/>
        <v>2.0501559221466814</v>
      </c>
      <c r="V271" s="31">
        <f t="shared" si="40"/>
        <v>0.84787513345507692</v>
      </c>
      <c r="W271" s="31">
        <f t="shared" si="38"/>
        <v>1.7198754117141273</v>
      </c>
      <c r="X271" s="29">
        <f t="shared" si="36"/>
        <v>3</v>
      </c>
      <c r="Y271" s="33">
        <f>_xlfn.STDEV.P(M271:T271)/SQRT(X271)</f>
        <v>0.39969217097702237</v>
      </c>
      <c r="Z271" s="30">
        <f>AVERAGE(U268:U271)</f>
        <v>5.454477900617638E-2</v>
      </c>
      <c r="AA271" s="30">
        <f>4.303*AB271</f>
        <v>3.219485797448673</v>
      </c>
      <c r="AB271" s="30">
        <f>AVERAGE(Y268:Y271)</f>
        <v>0.74819563036222936</v>
      </c>
      <c r="AC271" s="23"/>
      <c r="AD271" s="23"/>
      <c r="AE271" s="23"/>
    </row>
    <row r="272" spans="1:31" s="27" customFormat="1" x14ac:dyDescent="0.3">
      <c r="A272" s="35" t="s">
        <v>17</v>
      </c>
      <c r="B272" s="35" t="s">
        <v>84</v>
      </c>
      <c r="C272" s="35" t="s">
        <v>39</v>
      </c>
      <c r="D272" s="3">
        <v>0</v>
      </c>
      <c r="E272" s="22">
        <v>79992.661999999997</v>
      </c>
      <c r="F272" s="22">
        <v>77641.347999999998</v>
      </c>
      <c r="G272" s="22">
        <v>84791.261999999988</v>
      </c>
      <c r="H272" s="25"/>
      <c r="I272" s="25"/>
      <c r="J272" s="25"/>
      <c r="K272" s="25"/>
      <c r="L272" s="21"/>
      <c r="M272" s="25"/>
      <c r="N272" s="25"/>
      <c r="O272" s="25"/>
      <c r="P272" s="25"/>
      <c r="Q272" s="25"/>
      <c r="R272" s="25"/>
      <c r="S272" s="25"/>
      <c r="T272" s="21"/>
      <c r="U272" s="31"/>
      <c r="V272" s="31"/>
      <c r="W272" s="31"/>
      <c r="X272" s="22"/>
      <c r="Y272" s="32"/>
      <c r="Z272" s="22"/>
      <c r="AB272" s="25"/>
      <c r="AC272" s="25"/>
      <c r="AD272" s="25"/>
      <c r="AE272" s="25"/>
    </row>
    <row r="273" spans="1:31" s="27" customFormat="1" x14ac:dyDescent="0.3">
      <c r="A273" s="35" t="s">
        <v>17</v>
      </c>
      <c r="B273" s="35" t="s">
        <v>84</v>
      </c>
      <c r="C273" s="35" t="s">
        <v>39</v>
      </c>
      <c r="D273" s="3">
        <v>1</v>
      </c>
      <c r="E273" s="22">
        <v>125051.516</v>
      </c>
      <c r="F273" s="22">
        <v>138679.54</v>
      </c>
      <c r="G273" s="22">
        <v>131481.63999999998</v>
      </c>
      <c r="H273" s="25"/>
      <c r="I273" s="25"/>
      <c r="J273" s="25"/>
      <c r="K273" s="25"/>
      <c r="L273" s="21"/>
      <c r="M273" s="25">
        <f t="shared" si="41"/>
        <v>0.44679087493399727</v>
      </c>
      <c r="N273" s="25">
        <f t="shared" si="41"/>
        <v>0.58006568348804066</v>
      </c>
      <c r="O273" s="25">
        <f t="shared" si="41"/>
        <v>0.43867472706241806</v>
      </c>
      <c r="P273" s="25"/>
      <c r="Q273" s="25"/>
      <c r="R273" s="25"/>
      <c r="S273" s="25"/>
      <c r="T273" s="21"/>
      <c r="U273" s="31"/>
      <c r="V273" s="31"/>
      <c r="W273" s="31"/>
      <c r="X273" s="22"/>
      <c r="Y273" s="32"/>
      <c r="Z273" s="22"/>
      <c r="AB273" s="25"/>
      <c r="AC273" s="25"/>
      <c r="AD273" s="25"/>
      <c r="AE273" s="25"/>
    </row>
    <row r="274" spans="1:31" s="27" customFormat="1" x14ac:dyDescent="0.3">
      <c r="A274" s="35" t="s">
        <v>17</v>
      </c>
      <c r="B274" s="35" t="s">
        <v>84</v>
      </c>
      <c r="C274" s="35" t="s">
        <v>39</v>
      </c>
      <c r="D274" s="3">
        <v>2</v>
      </c>
      <c r="E274" s="22">
        <v>245640.33399999997</v>
      </c>
      <c r="F274" s="22">
        <v>248711.43799999997</v>
      </c>
      <c r="G274" s="22">
        <v>167951</v>
      </c>
      <c r="H274" s="25"/>
      <c r="I274" s="25"/>
      <c r="J274" s="25"/>
      <c r="K274" s="25"/>
      <c r="L274" s="21"/>
      <c r="M274" s="25">
        <f t="shared" si="41"/>
        <v>0.6751426287727913</v>
      </c>
      <c r="N274" s="25">
        <f t="shared" si="41"/>
        <v>0.58412753708322818</v>
      </c>
      <c r="O274" s="25">
        <f t="shared" si="41"/>
        <v>0.24480504809539028</v>
      </c>
      <c r="P274" s="25"/>
      <c r="Q274" s="25"/>
      <c r="R274" s="25"/>
      <c r="S274" s="25"/>
      <c r="T274" s="21"/>
      <c r="U274" s="31">
        <f t="shared" si="39"/>
        <v>0.50135840465046988</v>
      </c>
      <c r="V274" s="31">
        <f t="shared" si="40"/>
        <v>0.22679430173303131</v>
      </c>
      <c r="W274" s="31">
        <f t="shared" si="38"/>
        <v>0.46004172982174368</v>
      </c>
      <c r="X274" s="22">
        <f t="shared" si="36"/>
        <v>3</v>
      </c>
      <c r="Y274" s="32">
        <f>_xlfn.STDEV.P(M274:T274)/SQRT(X274)</f>
        <v>0.10691185912659626</v>
      </c>
      <c r="Z274" s="22"/>
      <c r="AB274" s="25"/>
      <c r="AC274" s="25"/>
      <c r="AD274" s="25"/>
      <c r="AE274" s="25"/>
    </row>
    <row r="275" spans="1:31" s="27" customFormat="1" x14ac:dyDescent="0.3">
      <c r="A275" s="35" t="s">
        <v>17</v>
      </c>
      <c r="B275" s="35" t="s">
        <v>84</v>
      </c>
      <c r="C275" s="35" t="s">
        <v>39</v>
      </c>
      <c r="D275" s="3">
        <v>3</v>
      </c>
      <c r="E275" s="22">
        <v>297225.28399999999</v>
      </c>
      <c r="F275" s="22">
        <v>278318.8</v>
      </c>
      <c r="G275" s="22">
        <v>280382.19799999997</v>
      </c>
      <c r="H275" s="25"/>
      <c r="I275" s="25"/>
      <c r="J275" s="25"/>
      <c r="K275" s="25"/>
      <c r="L275" s="21"/>
      <c r="M275" s="25">
        <f t="shared" si="41"/>
        <v>0.19062197407556525</v>
      </c>
      <c r="N275" s="25">
        <f t="shared" si="41"/>
        <v>0.11247387834480449</v>
      </c>
      <c r="O275" s="25">
        <f t="shared" si="41"/>
        <v>0.51248139507693224</v>
      </c>
      <c r="P275" s="25"/>
      <c r="Q275" s="25"/>
      <c r="R275" s="25"/>
      <c r="S275" s="25"/>
      <c r="T275" s="21"/>
      <c r="U275" s="31">
        <f t="shared" si="39"/>
        <v>0.27185908249910068</v>
      </c>
      <c r="V275" s="31">
        <f t="shared" si="40"/>
        <v>0.21201675452499927</v>
      </c>
      <c r="W275" s="31">
        <f t="shared" si="38"/>
        <v>0.43006616020576599</v>
      </c>
      <c r="X275" s="22">
        <f t="shared" si="36"/>
        <v>3</v>
      </c>
      <c r="Y275" s="32">
        <f>_xlfn.STDEV.P(M275:T275)/SQRT(X275)</f>
        <v>9.9945656566527069E-2</v>
      </c>
      <c r="Z275" s="22"/>
      <c r="AB275" s="25"/>
      <c r="AC275" s="25"/>
      <c r="AD275" s="25"/>
      <c r="AE275" s="25"/>
    </row>
    <row r="276" spans="1:31" s="26" customFormat="1" x14ac:dyDescent="0.3">
      <c r="A276" s="36" t="s">
        <v>17</v>
      </c>
      <c r="B276" s="36" t="s">
        <v>84</v>
      </c>
      <c r="C276" s="36" t="s">
        <v>39</v>
      </c>
      <c r="D276" s="28">
        <v>4</v>
      </c>
      <c r="E276" s="29">
        <v>451932.14799999993</v>
      </c>
      <c r="F276" s="29">
        <v>748821.52999999991</v>
      </c>
      <c r="G276" s="29">
        <v>660095.41599999997</v>
      </c>
      <c r="H276" s="23"/>
      <c r="I276" s="23"/>
      <c r="J276" s="23"/>
      <c r="K276" s="23"/>
      <c r="L276" s="24"/>
      <c r="M276" s="23">
        <f t="shared" si="41"/>
        <v>0.41904167027035299</v>
      </c>
      <c r="N276" s="23">
        <f t="shared" si="41"/>
        <v>0.98973345817036851</v>
      </c>
      <c r="O276" s="23">
        <f t="shared" si="41"/>
        <v>0.85623072899771913</v>
      </c>
      <c r="P276" s="23"/>
      <c r="Q276" s="23"/>
      <c r="R276" s="23"/>
      <c r="S276" s="23"/>
      <c r="T276" s="24"/>
      <c r="U276" s="31">
        <f t="shared" si="39"/>
        <v>0.75500195247948021</v>
      </c>
      <c r="V276" s="31">
        <f t="shared" si="40"/>
        <v>0.29850917589022902</v>
      </c>
      <c r="W276" s="31">
        <f t="shared" si="38"/>
        <v>0.60551202827775152</v>
      </c>
      <c r="X276" s="29">
        <f t="shared" si="36"/>
        <v>3</v>
      </c>
      <c r="Y276" s="33">
        <f>_xlfn.STDEV.P(M276:T276)/SQRT(X276)</f>
        <v>0.14071857501225923</v>
      </c>
      <c r="Z276" s="30">
        <f>AVERAGE(U273:U276)</f>
        <v>0.50940647987635024</v>
      </c>
      <c r="AA276" s="30">
        <f>4.303*AB276</f>
        <v>0.49853997276842033</v>
      </c>
      <c r="AB276" s="30">
        <f>AVERAGE(Y273:Y276)</f>
        <v>0.11585869690179418</v>
      </c>
      <c r="AC276" s="23"/>
      <c r="AD276" s="23"/>
      <c r="AE276" s="23"/>
    </row>
    <row r="277" spans="1:31" s="27" customFormat="1" x14ac:dyDescent="0.3">
      <c r="A277" s="35" t="s">
        <v>18</v>
      </c>
      <c r="B277" s="35" t="s">
        <v>79</v>
      </c>
      <c r="C277" s="35" t="s">
        <v>153</v>
      </c>
      <c r="D277" s="3">
        <v>0</v>
      </c>
      <c r="E277" s="22">
        <v>116564.493</v>
      </c>
      <c r="F277" s="22">
        <v>110701.17100000002</v>
      </c>
      <c r="G277" s="22">
        <v>107645.637</v>
      </c>
      <c r="H277" s="25"/>
      <c r="I277" s="25"/>
      <c r="J277" s="25"/>
      <c r="K277" s="25"/>
      <c r="L277" s="21"/>
      <c r="M277" s="25"/>
      <c r="N277" s="25"/>
      <c r="O277" s="25"/>
      <c r="P277" s="25"/>
      <c r="Q277" s="25"/>
      <c r="R277" s="25"/>
      <c r="S277" s="25"/>
      <c r="T277" s="21"/>
      <c r="U277" s="31"/>
      <c r="V277" s="31"/>
      <c r="W277" s="31"/>
      <c r="X277" s="22">
        <f t="shared" si="36"/>
        <v>0</v>
      </c>
      <c r="Y277" s="32"/>
      <c r="Z277" s="22"/>
      <c r="AB277" s="25"/>
      <c r="AC277" s="25"/>
      <c r="AD277" s="25"/>
      <c r="AE277" s="25"/>
    </row>
    <row r="278" spans="1:31" s="27" customFormat="1" x14ac:dyDescent="0.3">
      <c r="A278" s="35" t="s">
        <v>18</v>
      </c>
      <c r="B278" s="35" t="s">
        <v>79</v>
      </c>
      <c r="C278" s="35" t="s">
        <v>153</v>
      </c>
      <c r="D278" s="3">
        <v>1</v>
      </c>
      <c r="E278" s="22">
        <v>29399.192000000003</v>
      </c>
      <c r="F278" s="22">
        <v>27169.477999999999</v>
      </c>
      <c r="G278" s="22">
        <v>33115.381999999998</v>
      </c>
      <c r="L278" s="19"/>
      <c r="M278" s="25">
        <f t="shared" si="41"/>
        <v>-1.3774775168415143</v>
      </c>
      <c r="N278" s="25">
        <f t="shared" si="41"/>
        <v>-1.4047402069106418</v>
      </c>
      <c r="O278" s="25">
        <f t="shared" si="41"/>
        <v>-1.1788468060669874</v>
      </c>
      <c r="P278" s="25"/>
      <c r="Q278" s="25"/>
      <c r="R278" s="25"/>
      <c r="S278" s="25"/>
      <c r="T278" s="21"/>
      <c r="U278" s="31"/>
      <c r="V278" s="31"/>
      <c r="W278" s="31"/>
      <c r="X278" s="22"/>
      <c r="Y278" s="32"/>
      <c r="Z278" s="22"/>
    </row>
    <row r="279" spans="1:31" s="27" customFormat="1" ht="14.4" x14ac:dyDescent="0.3">
      <c r="A279" s="35" t="s">
        <v>18</v>
      </c>
      <c r="B279" s="35" t="s">
        <v>79</v>
      </c>
      <c r="C279" s="35" t="s">
        <v>154</v>
      </c>
      <c r="D279" s="3">
        <v>2</v>
      </c>
      <c r="E279" s="22">
        <v>4005.2270000000003</v>
      </c>
      <c r="F279" s="22">
        <v>1981.9679999999998</v>
      </c>
      <c r="G279" s="22">
        <v>1486.4760000000001</v>
      </c>
      <c r="L279" s="19"/>
      <c r="M279" s="25">
        <f t="shared" si="41"/>
        <v>-1.9933669329085912</v>
      </c>
      <c r="N279" s="25">
        <f t="shared" si="41"/>
        <v>-2.6180039204174266</v>
      </c>
      <c r="O279" s="25">
        <f t="shared" si="41"/>
        <v>-3.1035896694104039</v>
      </c>
      <c r="P279" s="25"/>
      <c r="Q279" s="25"/>
      <c r="R279" s="25"/>
      <c r="S279" s="25"/>
      <c r="T279" s="21"/>
      <c r="U279" s="31">
        <f t="shared" si="39"/>
        <v>-2.5716535075788074</v>
      </c>
      <c r="V279" s="31">
        <f t="shared" si="40"/>
        <v>0.55656077991458175</v>
      </c>
      <c r="W279" s="31">
        <f t="shared" si="38"/>
        <v>1.1289577471141201</v>
      </c>
      <c r="X279" s="22">
        <f t="shared" si="36"/>
        <v>3</v>
      </c>
      <c r="Y279" s="32">
        <f>_xlfn.STDEV.P(M279:T279)/SQRT(X279)</f>
        <v>0.26236526774671626</v>
      </c>
      <c r="Z279" s="22"/>
    </row>
    <row r="280" spans="1:31" s="27" customFormat="1" ht="14.4" x14ac:dyDescent="0.3">
      <c r="A280" s="35" t="s">
        <v>18</v>
      </c>
      <c r="B280" s="35" t="s">
        <v>79</v>
      </c>
      <c r="C280" s="35" t="s">
        <v>154</v>
      </c>
      <c r="D280" s="3">
        <v>3</v>
      </c>
      <c r="E280" s="22">
        <v>6771.7240000000002</v>
      </c>
      <c r="F280" s="22">
        <v>6771.7240000000002</v>
      </c>
      <c r="G280" s="22">
        <v>7102.0519999999997</v>
      </c>
      <c r="L280" s="19"/>
      <c r="M280" s="25">
        <f t="shared" si="41"/>
        <v>0.52515544932081504</v>
      </c>
      <c r="N280" s="25">
        <f t="shared" si="41"/>
        <v>1.228665416916308</v>
      </c>
      <c r="O280" s="25">
        <f t="shared" si="41"/>
        <v>1.5639755383573437</v>
      </c>
      <c r="P280" s="25"/>
      <c r="Q280" s="25"/>
      <c r="R280" s="25"/>
      <c r="S280" s="25"/>
      <c r="T280" s="21"/>
      <c r="U280" s="31">
        <f t="shared" si="39"/>
        <v>1.1059321348648223</v>
      </c>
      <c r="V280" s="31">
        <f t="shared" si="40"/>
        <v>0.53017392263182161</v>
      </c>
      <c r="W280" s="31">
        <f t="shared" si="38"/>
        <v>1.0754332300686709</v>
      </c>
      <c r="X280" s="22">
        <f t="shared" si="36"/>
        <v>3</v>
      </c>
      <c r="Y280" s="32">
        <f>_xlfn.STDEV.P(M280:T280)/SQRT(X280)</f>
        <v>0.24992638393415542</v>
      </c>
      <c r="Z280" s="30"/>
      <c r="AA280" s="30"/>
      <c r="AB280" s="30"/>
    </row>
    <row r="281" spans="1:31" s="26" customFormat="1" ht="14.4" x14ac:dyDescent="0.3">
      <c r="A281" s="36" t="s">
        <v>18</v>
      </c>
      <c r="B281" s="36" t="s">
        <v>79</v>
      </c>
      <c r="C281" s="36" t="s">
        <v>154</v>
      </c>
      <c r="D281" s="28">
        <v>5</v>
      </c>
      <c r="E281" s="29">
        <v>141793.29399999999</v>
      </c>
      <c r="F281" s="29">
        <v>154428.34</v>
      </c>
      <c r="G281" s="29">
        <v>75603.821000000011</v>
      </c>
      <c r="L281" s="37"/>
      <c r="M281" s="23">
        <f t="shared" si="41"/>
        <v>1.5208073068166108</v>
      </c>
      <c r="N281" s="23">
        <f t="shared" si="41"/>
        <v>1.5634872312921893</v>
      </c>
      <c r="O281" s="23">
        <f t="shared" si="41"/>
        <v>1.1825615339305289</v>
      </c>
      <c r="P281" s="23"/>
      <c r="Q281" s="23"/>
      <c r="R281" s="23"/>
      <c r="S281" s="23"/>
      <c r="T281" s="24"/>
      <c r="U281" s="31">
        <f t="shared" si="39"/>
        <v>1.4222853573464429</v>
      </c>
      <c r="V281" s="31">
        <f t="shared" si="40"/>
        <v>0.20870080887042292</v>
      </c>
      <c r="W281" s="31">
        <f t="shared" si="38"/>
        <v>0.42333991812971183</v>
      </c>
      <c r="X281" s="29">
        <f t="shared" si="36"/>
        <v>3</v>
      </c>
      <c r="Y281" s="33">
        <f>_xlfn.STDEV.P(M281:T281)/SQRT(X281)</f>
        <v>9.8382504794262568E-2</v>
      </c>
      <c r="Z281" s="30">
        <f>AVERAGE(U278:U281)</f>
        <v>-1.4478671789180719E-2</v>
      </c>
      <c r="AA281" s="30">
        <f>4.303*AB281</f>
        <v>0.8759102984375009</v>
      </c>
      <c r="AB281" s="30">
        <f>AVERAGE(Y278:Y281)</f>
        <v>0.20355805215837808</v>
      </c>
    </row>
    <row r="282" spans="1:31" s="27" customFormat="1" ht="14.4" x14ac:dyDescent="0.3">
      <c r="A282" s="35" t="s">
        <v>18</v>
      </c>
      <c r="B282" s="35" t="s">
        <v>77</v>
      </c>
      <c r="C282" s="35" t="s">
        <v>155</v>
      </c>
      <c r="D282" s="3">
        <v>0</v>
      </c>
      <c r="E282" s="22">
        <v>273057.38300000003</v>
      </c>
      <c r="F282" s="22">
        <v>293496.42800000001</v>
      </c>
      <c r="G282" s="22">
        <v>273594.16600000003</v>
      </c>
      <c r="L282" s="19"/>
      <c r="M282" s="25"/>
      <c r="N282" s="25"/>
      <c r="O282" s="25"/>
      <c r="P282" s="25"/>
      <c r="Q282" s="25"/>
      <c r="R282" s="25"/>
      <c r="S282" s="25"/>
      <c r="T282" s="21"/>
      <c r="U282" s="31"/>
      <c r="V282" s="31"/>
      <c r="W282" s="31"/>
      <c r="X282" s="22">
        <f t="shared" si="36"/>
        <v>0</v>
      </c>
      <c r="Y282" s="32"/>
      <c r="Z282" s="22"/>
    </row>
    <row r="283" spans="1:31" s="27" customFormat="1" ht="14.4" x14ac:dyDescent="0.3">
      <c r="A283" s="35" t="s">
        <v>18</v>
      </c>
      <c r="B283" s="35" t="s">
        <v>77</v>
      </c>
      <c r="C283" s="35" t="s">
        <v>155</v>
      </c>
      <c r="D283" s="3">
        <v>1</v>
      </c>
      <c r="E283" s="22">
        <v>42901.349000000002</v>
      </c>
      <c r="F283" s="22">
        <v>43231.676999999996</v>
      </c>
      <c r="G283" s="22">
        <v>63505.558000000005</v>
      </c>
      <c r="L283" s="19"/>
      <c r="M283" s="25">
        <f t="shared" si="41"/>
        <v>-1.8507786965754356</v>
      </c>
      <c r="N283" s="25">
        <f t="shared" si="41"/>
        <v>-1.9152919784040048</v>
      </c>
      <c r="O283" s="25">
        <f t="shared" si="41"/>
        <v>-1.4605184327942506</v>
      </c>
      <c r="P283" s="25"/>
      <c r="Q283" s="25"/>
      <c r="R283" s="25"/>
      <c r="S283" s="25"/>
      <c r="T283" s="21"/>
      <c r="U283" s="31"/>
      <c r="V283" s="31"/>
      <c r="W283" s="31"/>
      <c r="X283" s="22"/>
      <c r="Y283" s="32"/>
      <c r="Z283" s="22"/>
    </row>
    <row r="284" spans="1:31" s="27" customFormat="1" ht="14.4" x14ac:dyDescent="0.3">
      <c r="A284" s="35" t="s">
        <v>18</v>
      </c>
      <c r="B284" s="35" t="s">
        <v>77</v>
      </c>
      <c r="C284" s="35" t="s">
        <v>155</v>
      </c>
      <c r="D284" s="3">
        <v>2</v>
      </c>
      <c r="E284" s="22">
        <v>17879.003000000001</v>
      </c>
      <c r="F284" s="22">
        <v>19943.553</v>
      </c>
      <c r="G284" s="22">
        <v>47154.322</v>
      </c>
      <c r="L284" s="19"/>
      <c r="M284" s="25">
        <f t="shared" si="41"/>
        <v>-0.87527626309673678</v>
      </c>
      <c r="N284" s="25">
        <f t="shared" si="41"/>
        <v>-0.77366755721796387</v>
      </c>
      <c r="O284" s="25">
        <f t="shared" si="41"/>
        <v>-0.29770175984963387</v>
      </c>
      <c r="P284" s="25"/>
      <c r="Q284" s="25"/>
      <c r="R284" s="25"/>
      <c r="S284" s="25"/>
      <c r="T284" s="21"/>
      <c r="U284" s="31">
        <f t="shared" si="39"/>
        <v>-0.64888186005477821</v>
      </c>
      <c r="V284" s="31">
        <f t="shared" si="40"/>
        <v>0.30834506540994144</v>
      </c>
      <c r="W284" s="31">
        <f t="shared" si="38"/>
        <v>0.62546367430416094</v>
      </c>
      <c r="X284" s="22">
        <f t="shared" si="36"/>
        <v>3</v>
      </c>
      <c r="Y284" s="32">
        <f>_xlfn.STDEV.P(M284:T284)/SQRT(X284)</f>
        <v>0.14535525779785288</v>
      </c>
      <c r="Z284" s="22"/>
    </row>
    <row r="285" spans="1:31" s="27" customFormat="1" ht="14.4" x14ac:dyDescent="0.3">
      <c r="A285" s="35" t="s">
        <v>18</v>
      </c>
      <c r="B285" s="35" t="s">
        <v>77</v>
      </c>
      <c r="C285" s="35" t="s">
        <v>155</v>
      </c>
      <c r="D285" s="3">
        <v>3</v>
      </c>
      <c r="E285" s="22">
        <v>35675.423999999999</v>
      </c>
      <c r="F285" s="22">
        <v>40795.508000000002</v>
      </c>
      <c r="G285" s="22">
        <v>76594.805000000008</v>
      </c>
      <c r="L285" s="19"/>
      <c r="M285" s="25">
        <f t="shared" ref="M285:O300" si="42">(LN(E285)-LN(E284))/($D285-$D284)</f>
        <v>0.69083504080156466</v>
      </c>
      <c r="N285" s="25">
        <f t="shared" si="42"/>
        <v>0.71566604409529511</v>
      </c>
      <c r="O285" s="25">
        <f t="shared" si="42"/>
        <v>0.48510358482558047</v>
      </c>
      <c r="P285" s="25"/>
      <c r="Q285" s="25"/>
      <c r="R285" s="25"/>
      <c r="S285" s="25"/>
      <c r="T285" s="21"/>
      <c r="U285" s="31">
        <f t="shared" si="39"/>
        <v>0.63053488990748008</v>
      </c>
      <c r="V285" s="31">
        <f t="shared" si="40"/>
        <v>0.12655766691319684</v>
      </c>
      <c r="W285" s="31">
        <f t="shared" si="38"/>
        <v>0.25671636176065149</v>
      </c>
      <c r="X285" s="22">
        <f t="shared" si="36"/>
        <v>3</v>
      </c>
      <c r="Y285" s="32">
        <f>_xlfn.STDEV.P(M285:T285)/SQRT(X285)</f>
        <v>5.9659856323646634E-2</v>
      </c>
      <c r="Z285" s="22"/>
    </row>
    <row r="286" spans="1:31" s="26" customFormat="1" ht="14.4" x14ac:dyDescent="0.3">
      <c r="A286" s="36" t="s">
        <v>18</v>
      </c>
      <c r="B286" s="36" t="s">
        <v>77</v>
      </c>
      <c r="C286" s="36" t="s">
        <v>155</v>
      </c>
      <c r="D286" s="28">
        <v>5</v>
      </c>
      <c r="E286" s="29">
        <v>315587.11300000001</v>
      </c>
      <c r="F286" s="29">
        <v>291308.005</v>
      </c>
      <c r="G286" s="29">
        <v>499538.51800000004</v>
      </c>
      <c r="L286" s="37"/>
      <c r="M286" s="23">
        <f t="shared" si="42"/>
        <v>1.0899863532194143</v>
      </c>
      <c r="N286" s="23">
        <f t="shared" si="42"/>
        <v>0.9829045832695229</v>
      </c>
      <c r="O286" s="23">
        <f t="shared" si="42"/>
        <v>0.93757772681266172</v>
      </c>
      <c r="P286" s="23"/>
      <c r="Q286" s="23"/>
      <c r="R286" s="23"/>
      <c r="S286" s="23"/>
      <c r="T286" s="24"/>
      <c r="U286" s="31">
        <f t="shared" si="39"/>
        <v>1.0034895544338662</v>
      </c>
      <c r="V286" s="31">
        <f t="shared" si="40"/>
        <v>7.8261760325052138E-2</v>
      </c>
      <c r="W286" s="31">
        <f t="shared" si="38"/>
        <v>0.15875035361873013</v>
      </c>
      <c r="X286" s="29">
        <f t="shared" si="36"/>
        <v>3</v>
      </c>
      <c r="Y286" s="33">
        <f>_xlfn.STDEV.P(M286:T286)/SQRT(X286)</f>
        <v>3.6892947622293781E-2</v>
      </c>
      <c r="Z286" s="30">
        <f>AVERAGE(U283:U286)</f>
        <v>0.32838086142885603</v>
      </c>
      <c r="AA286" s="30">
        <f>4.303*AB286</f>
        <v>0.34697679656118091</v>
      </c>
      <c r="AB286" s="30">
        <f>AVERAGE(Y283:Y286)</f>
        <v>8.0636020581264442E-2</v>
      </c>
    </row>
    <row r="287" spans="1:31" s="27" customFormat="1" ht="14.4" x14ac:dyDescent="0.3">
      <c r="A287" s="35" t="s">
        <v>18</v>
      </c>
      <c r="B287" s="35" t="s">
        <v>80</v>
      </c>
      <c r="C287" s="35" t="s">
        <v>156</v>
      </c>
      <c r="D287" s="3">
        <v>0</v>
      </c>
      <c r="E287" s="22">
        <v>571508.73100000003</v>
      </c>
      <c r="F287" s="22">
        <v>563291.82200000004</v>
      </c>
      <c r="G287" s="22">
        <v>564984.75300000003</v>
      </c>
      <c r="L287" s="19"/>
      <c r="M287" s="25"/>
      <c r="N287" s="25"/>
      <c r="O287" s="25"/>
      <c r="P287" s="25"/>
      <c r="Q287" s="25"/>
      <c r="R287" s="25"/>
      <c r="S287" s="25"/>
      <c r="T287" s="21"/>
      <c r="U287" s="31"/>
      <c r="V287" s="31"/>
      <c r="W287" s="31"/>
      <c r="X287" s="22"/>
      <c r="Y287" s="32"/>
      <c r="Z287" s="22"/>
    </row>
    <row r="288" spans="1:31" s="27" customFormat="1" ht="14.4" x14ac:dyDescent="0.3">
      <c r="A288" s="35" t="s">
        <v>18</v>
      </c>
      <c r="B288" s="35" t="s">
        <v>80</v>
      </c>
      <c r="C288" s="35" t="s">
        <v>156</v>
      </c>
      <c r="D288" s="3">
        <v>1</v>
      </c>
      <c r="E288" s="22">
        <v>172224.761</v>
      </c>
      <c r="F288" s="22">
        <v>124203.32800000001</v>
      </c>
      <c r="G288" s="22">
        <v>206909.201</v>
      </c>
      <c r="L288" s="19"/>
      <c r="M288" s="25">
        <f t="shared" si="42"/>
        <v>-1.1994793866997568</v>
      </c>
      <c r="N288" s="25">
        <f t="shared" si="42"/>
        <v>-1.5118778631449334</v>
      </c>
      <c r="O288" s="25">
        <f t="shared" si="42"/>
        <v>-1.0045186904200847</v>
      </c>
      <c r="P288" s="25"/>
      <c r="Q288" s="25"/>
      <c r="R288" s="25"/>
      <c r="S288" s="25"/>
      <c r="T288" s="21"/>
      <c r="U288" s="31"/>
      <c r="V288" s="31"/>
      <c r="W288" s="31"/>
      <c r="X288" s="22"/>
      <c r="Y288" s="32"/>
      <c r="Z288" s="22"/>
    </row>
    <row r="289" spans="1:28" s="27" customFormat="1" ht="14.4" x14ac:dyDescent="0.3">
      <c r="A289" s="35" t="s">
        <v>18</v>
      </c>
      <c r="B289" s="35" t="s">
        <v>80</v>
      </c>
      <c r="C289" s="35" t="s">
        <v>156</v>
      </c>
      <c r="D289" s="3">
        <v>2</v>
      </c>
      <c r="E289" s="22">
        <v>196627.742</v>
      </c>
      <c r="F289" s="22">
        <v>200756.842</v>
      </c>
      <c r="G289" s="22">
        <v>363360.80000000005</v>
      </c>
      <c r="L289" s="19"/>
      <c r="M289" s="25">
        <f t="shared" si="42"/>
        <v>0.13251193284986229</v>
      </c>
      <c r="N289" s="25">
        <f t="shared" si="42"/>
        <v>0.48017446980633771</v>
      </c>
      <c r="O289" s="25">
        <f t="shared" si="42"/>
        <v>0.56311622550657248</v>
      </c>
      <c r="P289" s="25"/>
      <c r="Q289" s="25"/>
      <c r="R289" s="25"/>
      <c r="S289" s="25"/>
      <c r="T289" s="21"/>
      <c r="U289" s="31">
        <f t="shared" si="39"/>
        <v>0.39193420938759083</v>
      </c>
      <c r="V289" s="31">
        <f t="shared" si="40"/>
        <v>0.22846175146547529</v>
      </c>
      <c r="W289" s="31">
        <f t="shared" si="38"/>
        <v>0.4634240743226532</v>
      </c>
      <c r="X289" s="22">
        <f t="shared" si="36"/>
        <v>3</v>
      </c>
      <c r="Y289" s="32">
        <f>_xlfn.STDEV.P(M289:T289)/SQRT(X289)</f>
        <v>0.10769790246866215</v>
      </c>
      <c r="Z289" s="22"/>
    </row>
    <row r="290" spans="1:28" s="27" customFormat="1" ht="14.4" x14ac:dyDescent="0.3">
      <c r="A290" s="35" t="s">
        <v>18</v>
      </c>
      <c r="B290" s="35" t="s">
        <v>80</v>
      </c>
      <c r="C290" s="35" t="s">
        <v>156</v>
      </c>
      <c r="D290" s="3">
        <v>3</v>
      </c>
      <c r="E290" s="22">
        <v>214960.946</v>
      </c>
      <c r="F290" s="22">
        <v>304851.45299999998</v>
      </c>
      <c r="G290" s="22">
        <v>411671.27</v>
      </c>
      <c r="L290" s="19"/>
      <c r="M290" s="25">
        <f t="shared" si="42"/>
        <v>8.9144058507702795E-2</v>
      </c>
      <c r="N290" s="25">
        <f t="shared" si="42"/>
        <v>0.41773018418309604</v>
      </c>
      <c r="O290" s="25">
        <f t="shared" si="42"/>
        <v>0.12482886248958636</v>
      </c>
      <c r="P290" s="25"/>
      <c r="Q290" s="25"/>
      <c r="R290" s="25"/>
      <c r="S290" s="25"/>
      <c r="T290" s="21"/>
      <c r="U290" s="31">
        <f t="shared" si="39"/>
        <v>0.21056770172679506</v>
      </c>
      <c r="V290" s="31">
        <f t="shared" si="40"/>
        <v>0.18029301681401652</v>
      </c>
      <c r="W290" s="31">
        <f t="shared" si="38"/>
        <v>0.36571602856025742</v>
      </c>
      <c r="X290" s="22">
        <f t="shared" si="36"/>
        <v>3</v>
      </c>
      <c r="Y290" s="32">
        <f>_xlfn.STDEV.P(M290:T290)/SQRT(X290)</f>
        <v>8.4990943193180901E-2</v>
      </c>
      <c r="Z290" s="22"/>
    </row>
    <row r="291" spans="1:28" s="26" customFormat="1" ht="14.4" x14ac:dyDescent="0.3">
      <c r="A291" s="36" t="s">
        <v>18</v>
      </c>
      <c r="B291" s="36" t="s">
        <v>80</v>
      </c>
      <c r="C291" s="36" t="s">
        <v>156</v>
      </c>
      <c r="D291" s="28">
        <v>5</v>
      </c>
      <c r="E291" s="29">
        <v>975334.71100000013</v>
      </c>
      <c r="F291" s="29">
        <v>1072781.4709999999</v>
      </c>
      <c r="G291" s="29">
        <v>1597713.9540000001</v>
      </c>
      <c r="L291" s="37"/>
      <c r="M291" s="23">
        <f t="shared" si="42"/>
        <v>0.75616217015159837</v>
      </c>
      <c r="N291" s="23">
        <f t="shared" si="42"/>
        <v>0.62909272078584877</v>
      </c>
      <c r="O291" s="23">
        <f t="shared" si="42"/>
        <v>0.67805198264127409</v>
      </c>
      <c r="P291" s="23"/>
      <c r="Q291" s="23"/>
      <c r="R291" s="23"/>
      <c r="S291" s="23"/>
      <c r="T291" s="24"/>
      <c r="U291" s="31">
        <f t="shared" si="39"/>
        <v>0.6877689578595737</v>
      </c>
      <c r="V291" s="31">
        <f t="shared" si="40"/>
        <v>6.4089593118333094E-2</v>
      </c>
      <c r="W291" s="31">
        <f t="shared" si="38"/>
        <v>0.13000276927784699</v>
      </c>
      <c r="X291" s="29">
        <f t="shared" si="36"/>
        <v>3</v>
      </c>
      <c r="Y291" s="33">
        <f>_xlfn.STDEV.P(M291:T291)/SQRT(X291)</f>
        <v>3.0212123931640016E-2</v>
      </c>
      <c r="Z291" s="30">
        <f>AVERAGE(U288:U291)</f>
        <v>0.43009028965798651</v>
      </c>
      <c r="AA291" s="30">
        <f>4.303*AB291</f>
        <v>0.31971429072025254</v>
      </c>
      <c r="AB291" s="30">
        <f>AVERAGE(Y288:Y291)</f>
        <v>7.4300323197827686E-2</v>
      </c>
    </row>
    <row r="292" spans="1:28" s="27" customFormat="1" ht="14.4" x14ac:dyDescent="0.3">
      <c r="A292" s="35" t="s">
        <v>18</v>
      </c>
      <c r="B292" s="35" t="s">
        <v>78</v>
      </c>
      <c r="C292" s="35" t="s">
        <v>157</v>
      </c>
      <c r="D292" s="3">
        <v>0</v>
      </c>
      <c r="E292" s="22">
        <v>1089463.0350000001</v>
      </c>
      <c r="F292" s="22">
        <v>1111058.2280000001</v>
      </c>
      <c r="G292" s="22">
        <v>995071.80900000012</v>
      </c>
      <c r="L292" s="19"/>
      <c r="M292" s="25"/>
      <c r="N292" s="25"/>
      <c r="O292" s="25"/>
      <c r="P292" s="25"/>
      <c r="Q292" s="25"/>
      <c r="R292" s="25"/>
      <c r="S292" s="25"/>
      <c r="T292" s="21"/>
      <c r="U292" s="31"/>
      <c r="V292" s="31"/>
      <c r="W292" s="31"/>
      <c r="X292" s="22"/>
      <c r="Y292" s="32"/>
      <c r="Z292" s="22"/>
    </row>
    <row r="293" spans="1:28" s="27" customFormat="1" ht="14.4" x14ac:dyDescent="0.3">
      <c r="A293" s="35" t="s">
        <v>18</v>
      </c>
      <c r="B293" s="35" t="s">
        <v>78</v>
      </c>
      <c r="C293" s="35" t="s">
        <v>157</v>
      </c>
      <c r="D293" s="3">
        <v>1</v>
      </c>
      <c r="E293" s="22">
        <v>1023025.8160000001</v>
      </c>
      <c r="F293" s="22">
        <v>528855.12800000003</v>
      </c>
      <c r="G293" s="22">
        <v>1041771.9299999999</v>
      </c>
      <c r="L293" s="19"/>
      <c r="M293" s="25">
        <f t="shared" si="42"/>
        <v>-6.2920224186729712E-2</v>
      </c>
      <c r="N293" s="25">
        <f t="shared" si="42"/>
        <v>-0.74235366446894524</v>
      </c>
      <c r="O293" s="25">
        <f t="shared" si="42"/>
        <v>4.5863416793181955E-2</v>
      </c>
      <c r="P293" s="25"/>
      <c r="Q293" s="25"/>
      <c r="R293" s="25"/>
      <c r="S293" s="25"/>
      <c r="T293" s="21"/>
      <c r="U293" s="31"/>
      <c r="V293" s="31"/>
      <c r="W293" s="31"/>
      <c r="X293" s="22"/>
      <c r="Y293" s="32"/>
      <c r="Z293" s="22"/>
    </row>
    <row r="294" spans="1:28" s="27" customFormat="1" ht="14.4" x14ac:dyDescent="0.3">
      <c r="A294" s="35" t="s">
        <v>18</v>
      </c>
      <c r="B294" s="35" t="s">
        <v>78</v>
      </c>
      <c r="C294" s="35" t="s">
        <v>157</v>
      </c>
      <c r="D294" s="3">
        <v>2</v>
      </c>
      <c r="E294" s="22">
        <v>1226177.5360000001</v>
      </c>
      <c r="F294" s="22">
        <v>882182.21499999997</v>
      </c>
      <c r="G294" s="22">
        <v>1325977.8830000001</v>
      </c>
      <c r="L294" s="19"/>
      <c r="M294" s="25">
        <f t="shared" si="42"/>
        <v>0.18113691393288889</v>
      </c>
      <c r="N294" s="25">
        <f t="shared" si="42"/>
        <v>0.51168409340157517</v>
      </c>
      <c r="O294" s="25">
        <f t="shared" si="42"/>
        <v>0.24122716992262205</v>
      </c>
      <c r="P294" s="25"/>
      <c r="Q294" s="25"/>
      <c r="R294" s="25"/>
      <c r="S294" s="25"/>
      <c r="T294" s="21"/>
      <c r="U294" s="31">
        <f t="shared" si="39"/>
        <v>0.3113493924190287</v>
      </c>
      <c r="V294" s="31">
        <f t="shared" si="40"/>
        <v>0.17607726721400657</v>
      </c>
      <c r="W294" s="31">
        <f t="shared" si="38"/>
        <v>0.35716457588413636</v>
      </c>
      <c r="X294" s="22">
        <f t="shared" si="36"/>
        <v>3</v>
      </c>
      <c r="Y294" s="32">
        <f>_xlfn.STDEV.P(M294:T294)/SQRT(X294)</f>
        <v>8.3003619773213189E-2</v>
      </c>
      <c r="Z294" s="22"/>
    </row>
    <row r="295" spans="1:28" s="27" customFormat="1" ht="14.4" x14ac:dyDescent="0.3">
      <c r="A295" s="35" t="s">
        <v>18</v>
      </c>
      <c r="B295" s="35" t="s">
        <v>78</v>
      </c>
      <c r="C295" s="35" t="s">
        <v>157</v>
      </c>
      <c r="D295" s="3">
        <v>3</v>
      </c>
      <c r="E295" s="22">
        <v>1558446.213</v>
      </c>
      <c r="F295" s="22">
        <v>1195333.159</v>
      </c>
      <c r="G295" s="22">
        <v>1596640.388</v>
      </c>
      <c r="L295" s="19"/>
      <c r="M295" s="25">
        <f t="shared" si="42"/>
        <v>0.23978767143331225</v>
      </c>
      <c r="N295" s="25">
        <f t="shared" si="42"/>
        <v>0.30378159201208099</v>
      </c>
      <c r="O295" s="25">
        <f t="shared" si="42"/>
        <v>0.18575145202676957</v>
      </c>
      <c r="P295" s="25"/>
      <c r="Q295" s="25"/>
      <c r="R295" s="25"/>
      <c r="S295" s="25"/>
      <c r="T295" s="21"/>
      <c r="U295" s="31">
        <f t="shared" si="39"/>
        <v>0.24310690515738761</v>
      </c>
      <c r="V295" s="31">
        <f t="shared" si="40"/>
        <v>5.9085035928095463E-2</v>
      </c>
      <c r="W295" s="31">
        <f t="shared" si="38"/>
        <v>0.11985125696384309</v>
      </c>
      <c r="X295" s="22">
        <f t="shared" si="36"/>
        <v>3</v>
      </c>
      <c r="Y295" s="32">
        <f>_xlfn.STDEV.P(M295:T295)/SQRT(X295)</f>
        <v>2.7852953047604715E-2</v>
      </c>
      <c r="Z295" s="22"/>
    </row>
    <row r="296" spans="1:28" s="26" customFormat="1" ht="14.4" x14ac:dyDescent="0.3">
      <c r="A296" s="36" t="s">
        <v>18</v>
      </c>
      <c r="B296" s="36" t="s">
        <v>78</v>
      </c>
      <c r="C296" s="36" t="s">
        <v>157</v>
      </c>
      <c r="D296" s="28">
        <v>5</v>
      </c>
      <c r="E296" s="29">
        <v>2905234.7600000002</v>
      </c>
      <c r="F296" s="29">
        <v>2497362.2620000001</v>
      </c>
      <c r="G296" s="29">
        <v>2754852.9380000005</v>
      </c>
      <c r="L296" s="37"/>
      <c r="M296" s="23">
        <f t="shared" si="42"/>
        <v>0.31141244591612693</v>
      </c>
      <c r="N296" s="23">
        <f t="shared" si="42"/>
        <v>0.36840506949975804</v>
      </c>
      <c r="O296" s="23">
        <f t="shared" si="42"/>
        <v>0.2727311984898293</v>
      </c>
      <c r="P296" s="23"/>
      <c r="Q296" s="23"/>
      <c r="R296" s="23"/>
      <c r="S296" s="23"/>
      <c r="T296" s="24"/>
      <c r="U296" s="31">
        <f t="shared" si="39"/>
        <v>0.31751623796857142</v>
      </c>
      <c r="V296" s="31">
        <f t="shared" si="40"/>
        <v>4.8128106201789735E-2</v>
      </c>
      <c r="W296" s="31">
        <f t="shared" si="38"/>
        <v>9.7625632835250359E-2</v>
      </c>
      <c r="X296" s="29">
        <f t="shared" si="36"/>
        <v>3</v>
      </c>
      <c r="Y296" s="33">
        <f>_xlfn.STDEV.P(M296:T296)/SQRT(X296)</f>
        <v>2.2687806840634525E-2</v>
      </c>
      <c r="Z296" s="30">
        <f>AVERAGE(U293:U296)</f>
        <v>0.29065751184832928</v>
      </c>
      <c r="AA296" s="30">
        <f>4.303*AB296</f>
        <v>0.19154715522774329</v>
      </c>
      <c r="AB296" s="30">
        <f>AVERAGE(Y293:Y296)</f>
        <v>4.4514793220484149E-2</v>
      </c>
    </row>
    <row r="297" spans="1:28" s="27" customFormat="1" x14ac:dyDescent="0.3">
      <c r="A297" s="35" t="s">
        <v>19</v>
      </c>
      <c r="B297" s="35" t="s">
        <v>79</v>
      </c>
      <c r="C297" s="35" t="s">
        <v>153</v>
      </c>
      <c r="D297" s="3">
        <v>0</v>
      </c>
      <c r="E297" s="22">
        <v>119360.84999999999</v>
      </c>
      <c r="F297" s="22">
        <v>128785.04</v>
      </c>
      <c r="G297" s="22">
        <v>128528.34999999999</v>
      </c>
      <c r="L297" s="19"/>
      <c r="M297" s="25"/>
      <c r="N297" s="25"/>
      <c r="O297" s="25"/>
      <c r="P297" s="25"/>
      <c r="Q297" s="25"/>
      <c r="R297" s="25"/>
      <c r="S297" s="25"/>
      <c r="T297" s="21"/>
      <c r="U297" s="31"/>
      <c r="V297" s="31"/>
      <c r="W297" s="31"/>
      <c r="X297" s="22"/>
      <c r="Y297" s="32"/>
      <c r="Z297" s="22"/>
    </row>
    <row r="298" spans="1:28" s="27" customFormat="1" x14ac:dyDescent="0.3">
      <c r="A298" s="35" t="s">
        <v>19</v>
      </c>
      <c r="B298" s="35" t="s">
        <v>79</v>
      </c>
      <c r="C298" s="35" t="s">
        <v>153</v>
      </c>
      <c r="D298" s="3">
        <v>1</v>
      </c>
      <c r="E298" s="22">
        <v>23505.47</v>
      </c>
      <c r="F298" s="22">
        <v>29446.009999999995</v>
      </c>
      <c r="G298" s="22">
        <v>27245.809999999998</v>
      </c>
      <c r="L298" s="19"/>
      <c r="M298" s="25">
        <f t="shared" si="42"/>
        <v>-1.6249180977219986</v>
      </c>
      <c r="N298" s="25">
        <f t="shared" si="42"/>
        <v>-1.4755862408082461</v>
      </c>
      <c r="O298" s="25">
        <f t="shared" si="42"/>
        <v>-1.5512497547509323</v>
      </c>
      <c r="P298" s="25"/>
      <c r="Q298" s="25"/>
      <c r="R298" s="25"/>
      <c r="S298" s="25"/>
      <c r="T298" s="21"/>
      <c r="U298" s="31"/>
      <c r="V298" s="31"/>
      <c r="W298" s="31"/>
      <c r="X298" s="22"/>
      <c r="Y298" s="32"/>
      <c r="Z298" s="22"/>
    </row>
    <row r="299" spans="1:28" s="27" customFormat="1" ht="14.4" x14ac:dyDescent="0.3">
      <c r="A299" s="35" t="s">
        <v>19</v>
      </c>
      <c r="B299" s="35" t="s">
        <v>79</v>
      </c>
      <c r="C299" s="35" t="s">
        <v>154</v>
      </c>
      <c r="D299" s="3">
        <v>3</v>
      </c>
      <c r="E299" s="22">
        <v>12541.14</v>
      </c>
      <c r="F299" s="22">
        <v>9644.2099999999991</v>
      </c>
      <c r="G299" s="22">
        <v>8580.7799999999988</v>
      </c>
      <c r="L299" s="19"/>
      <c r="M299" s="25">
        <f t="shared" si="42"/>
        <v>-0.31410935992903255</v>
      </c>
      <c r="N299" s="25">
        <f t="shared" si="42"/>
        <v>-0.558100340884498</v>
      </c>
      <c r="O299" s="25">
        <f t="shared" si="42"/>
        <v>-0.57768746468002874</v>
      </c>
      <c r="P299" s="25"/>
      <c r="Q299" s="25"/>
      <c r="R299" s="25"/>
      <c r="S299" s="25"/>
      <c r="T299" s="21"/>
      <c r="U299" s="31">
        <f t="shared" si="39"/>
        <v>-0.48329905516451976</v>
      </c>
      <c r="V299" s="31">
        <f t="shared" si="40"/>
        <v>0.1468495099925537</v>
      </c>
      <c r="W299" s="31">
        <f t="shared" si="38"/>
        <v>0.2978774249803412</v>
      </c>
      <c r="X299" s="22">
        <f t="shared" si="36"/>
        <v>3</v>
      </c>
      <c r="Y299" s="32">
        <f>_xlfn.STDEV.P(M299:T299)/SQRT(X299)</f>
        <v>6.9225522886437643E-2</v>
      </c>
      <c r="Z299" s="22"/>
    </row>
    <row r="300" spans="1:28" s="26" customFormat="1" ht="14.4" x14ac:dyDescent="0.3">
      <c r="A300" s="36" t="s">
        <v>19</v>
      </c>
      <c r="B300" s="36" t="s">
        <v>79</v>
      </c>
      <c r="C300" s="36" t="s">
        <v>154</v>
      </c>
      <c r="D300" s="28">
        <v>4</v>
      </c>
      <c r="E300" s="29">
        <v>5133.8</v>
      </c>
      <c r="F300" s="29">
        <v>7554.0199999999995</v>
      </c>
      <c r="G300" s="29">
        <v>6123.89</v>
      </c>
      <c r="L300" s="37"/>
      <c r="M300" s="23">
        <f t="shared" si="42"/>
        <v>-0.89316831445330003</v>
      </c>
      <c r="N300" s="23">
        <f t="shared" si="42"/>
        <v>-0.24427786338818436</v>
      </c>
      <c r="O300" s="23">
        <f t="shared" si="42"/>
        <v>-0.33732730294094537</v>
      </c>
      <c r="P300" s="23"/>
      <c r="Q300" s="23"/>
      <c r="R300" s="23"/>
      <c r="S300" s="23"/>
      <c r="T300" s="24"/>
      <c r="U300" s="31">
        <f t="shared" si="39"/>
        <v>-0.4915911602608099</v>
      </c>
      <c r="V300" s="31">
        <f t="shared" si="40"/>
        <v>0.3508742048473712</v>
      </c>
      <c r="W300" s="31">
        <f t="shared" si="38"/>
        <v>0.71173206255342225</v>
      </c>
      <c r="X300" s="29">
        <f t="shared" si="36"/>
        <v>3</v>
      </c>
      <c r="Y300" s="33">
        <f>_xlfn.STDEV.P(M300:T300)/SQRT(X300)</f>
        <v>0.16540368639400935</v>
      </c>
      <c r="Z300" s="30">
        <f>AVERAGE(U297:U300)</f>
        <v>-0.4874451077126648</v>
      </c>
      <c r="AA300" s="30">
        <f>4.303*AB300</f>
        <v>0.50480474376688167</v>
      </c>
      <c r="AB300" s="30">
        <f>AVERAGE(Y297:Y300)</f>
        <v>0.1173146046402235</v>
      </c>
    </row>
    <row r="301" spans="1:28" s="27" customFormat="1" ht="14.4" x14ac:dyDescent="0.3">
      <c r="A301" s="35" t="s">
        <v>19</v>
      </c>
      <c r="B301" s="35" t="s">
        <v>77</v>
      </c>
      <c r="C301" s="35" t="s">
        <v>155</v>
      </c>
      <c r="D301" s="3">
        <v>0</v>
      </c>
      <c r="E301" s="22">
        <v>312171.70999999996</v>
      </c>
      <c r="F301" s="22">
        <v>289949.68999999994</v>
      </c>
      <c r="G301" s="22">
        <v>286209.34999999998</v>
      </c>
      <c r="L301" s="19"/>
      <c r="M301" s="25"/>
      <c r="N301" s="25"/>
      <c r="O301" s="25"/>
      <c r="P301" s="25"/>
      <c r="Q301" s="25"/>
      <c r="R301" s="25"/>
      <c r="S301" s="25"/>
      <c r="T301" s="21"/>
      <c r="U301" s="31"/>
      <c r="V301" s="31"/>
      <c r="W301" s="31"/>
      <c r="X301" s="22"/>
      <c r="Y301" s="32"/>
      <c r="Z301" s="22"/>
    </row>
    <row r="302" spans="1:28" s="27" customFormat="1" ht="14.4" x14ac:dyDescent="0.3">
      <c r="A302" s="35" t="s">
        <v>19</v>
      </c>
      <c r="B302" s="35" t="s">
        <v>77</v>
      </c>
      <c r="C302" s="35" t="s">
        <v>155</v>
      </c>
      <c r="D302" s="3">
        <v>1</v>
      </c>
      <c r="E302" s="22">
        <v>69562.990000000005</v>
      </c>
      <c r="F302" s="22">
        <v>77667.06</v>
      </c>
      <c r="G302" s="22">
        <v>75613.539999999994</v>
      </c>
      <c r="L302" s="19"/>
      <c r="M302" s="25">
        <f t="shared" ref="M302:P317" si="43">(LN(E302)-LN(E301))/($D302-$D301)</f>
        <v>-1.5013207159490438</v>
      </c>
      <c r="N302" s="25">
        <f t="shared" si="43"/>
        <v>-1.3172761959095745</v>
      </c>
      <c r="O302" s="25">
        <f t="shared" si="43"/>
        <v>-1.3310881683726272</v>
      </c>
      <c r="P302" s="25"/>
      <c r="Q302" s="25"/>
      <c r="R302" s="25"/>
      <c r="S302" s="25"/>
      <c r="T302" s="21"/>
      <c r="U302" s="31"/>
      <c r="V302" s="31"/>
      <c r="W302" s="31"/>
      <c r="X302" s="22"/>
      <c r="Y302" s="32"/>
      <c r="Z302" s="22"/>
    </row>
    <row r="303" spans="1:28" s="27" customFormat="1" ht="14.4" x14ac:dyDescent="0.3">
      <c r="A303" s="35" t="s">
        <v>19</v>
      </c>
      <c r="B303" s="35" t="s">
        <v>77</v>
      </c>
      <c r="C303" s="35" t="s">
        <v>155</v>
      </c>
      <c r="D303" s="3">
        <v>3</v>
      </c>
      <c r="E303" s="22">
        <v>93581.84</v>
      </c>
      <c r="F303" s="22">
        <v>64135.829999999994</v>
      </c>
      <c r="G303" s="22">
        <v>68572.899999999994</v>
      </c>
      <c r="L303" s="19"/>
      <c r="M303" s="25">
        <f t="shared" si="43"/>
        <v>0.14830183726483348</v>
      </c>
      <c r="N303" s="25">
        <f t="shared" si="43"/>
        <v>-9.5714025571375316E-2</v>
      </c>
      <c r="O303" s="25">
        <f t="shared" si="43"/>
        <v>-4.8868977364136867E-2</v>
      </c>
      <c r="P303" s="25"/>
      <c r="Q303" s="25"/>
      <c r="R303" s="25"/>
      <c r="S303" s="25"/>
      <c r="T303" s="21"/>
      <c r="U303" s="31">
        <f t="shared" si="39"/>
        <v>1.2396114431070988E-3</v>
      </c>
      <c r="V303" s="31">
        <f t="shared" si="40"/>
        <v>0.12949551472199705</v>
      </c>
      <c r="W303" s="31">
        <f t="shared" si="38"/>
        <v>0.26267564988026371</v>
      </c>
      <c r="X303" s="22">
        <f t="shared" si="36"/>
        <v>3</v>
      </c>
      <c r="Y303" s="32">
        <f>_xlfn.STDEV.P(M303:T303)/SQRT(X303)</f>
        <v>6.1044771062111015E-2</v>
      </c>
      <c r="Z303" s="22"/>
    </row>
    <row r="304" spans="1:28" s="26" customFormat="1" ht="14.4" x14ac:dyDescent="0.3">
      <c r="A304" s="36" t="s">
        <v>19</v>
      </c>
      <c r="B304" s="36" t="s">
        <v>77</v>
      </c>
      <c r="C304" s="36" t="s">
        <v>155</v>
      </c>
      <c r="D304" s="28">
        <v>4</v>
      </c>
      <c r="E304" s="29">
        <v>88228.01999999999</v>
      </c>
      <c r="F304" s="29">
        <v>87677.969999999987</v>
      </c>
      <c r="G304" s="29">
        <v>76860.319999999992</v>
      </c>
      <c r="L304" s="37"/>
      <c r="M304" s="23">
        <f t="shared" si="43"/>
        <v>-5.8911747930057601E-2</v>
      </c>
      <c r="N304" s="23">
        <f t="shared" si="43"/>
        <v>0.31266749243972214</v>
      </c>
      <c r="O304" s="23">
        <f t="shared" si="43"/>
        <v>0.11409233559230003</v>
      </c>
      <c r="P304" s="23"/>
      <c r="Q304" s="23"/>
      <c r="R304" s="23"/>
      <c r="S304" s="23"/>
      <c r="T304" s="24"/>
      <c r="U304" s="31">
        <f t="shared" si="39"/>
        <v>0.12261602670065486</v>
      </c>
      <c r="V304" s="31">
        <f t="shared" si="40"/>
        <v>0.18593620667053692</v>
      </c>
      <c r="W304" s="31">
        <f t="shared" si="38"/>
        <v>0.37716297763908446</v>
      </c>
      <c r="X304" s="29">
        <f t="shared" si="36"/>
        <v>3</v>
      </c>
      <c r="Y304" s="33">
        <f>_xlfn.STDEV.P(M304:T304)/SQRT(X304)</f>
        <v>8.765116840322669E-2</v>
      </c>
      <c r="Z304" s="30">
        <f>AVERAGE(U301:U304)</f>
        <v>6.1927819071880975E-2</v>
      </c>
      <c r="AA304" s="30">
        <f>4.303*AB304</f>
        <v>0.31991931375967408</v>
      </c>
      <c r="AB304" s="30">
        <f>AVERAGE(Y301:Y304)</f>
        <v>7.4347969732668856E-2</v>
      </c>
    </row>
    <row r="305" spans="1:28" s="27" customFormat="1" ht="14.4" x14ac:dyDescent="0.3">
      <c r="A305" s="35" t="s">
        <v>19</v>
      </c>
      <c r="B305" s="35" t="s">
        <v>80</v>
      </c>
      <c r="C305" s="35" t="s">
        <v>156</v>
      </c>
      <c r="D305" s="3">
        <v>0</v>
      </c>
      <c r="E305" s="22">
        <v>552360.21</v>
      </c>
      <c r="F305" s="22">
        <v>559547.53</v>
      </c>
      <c r="G305" s="22">
        <v>507622.80999999994</v>
      </c>
      <c r="L305" s="19"/>
      <c r="M305" s="25"/>
      <c r="N305" s="25"/>
      <c r="O305" s="25"/>
      <c r="P305" s="25"/>
      <c r="Q305" s="25"/>
      <c r="R305" s="25"/>
      <c r="S305" s="25"/>
      <c r="T305" s="21"/>
      <c r="U305" s="31"/>
      <c r="V305" s="31"/>
      <c r="W305" s="31"/>
      <c r="X305" s="22"/>
      <c r="Y305" s="32"/>
      <c r="Z305" s="22"/>
    </row>
    <row r="306" spans="1:28" s="27" customFormat="1" ht="14.4" x14ac:dyDescent="0.3">
      <c r="A306" s="35" t="s">
        <v>19</v>
      </c>
      <c r="B306" s="35" t="s">
        <v>80</v>
      </c>
      <c r="C306" s="35" t="s">
        <v>156</v>
      </c>
      <c r="D306" s="3">
        <v>1</v>
      </c>
      <c r="E306" s="22">
        <v>213712.75999999998</v>
      </c>
      <c r="F306" s="22">
        <v>219653.3</v>
      </c>
      <c r="G306" s="22">
        <v>246715.75999999998</v>
      </c>
      <c r="L306" s="19"/>
      <c r="M306" s="25">
        <f t="shared" si="43"/>
        <v>-0.94956751738772027</v>
      </c>
      <c r="N306" s="25">
        <f t="shared" si="43"/>
        <v>-0.93507808078224031</v>
      </c>
      <c r="O306" s="25">
        <f t="shared" si="43"/>
        <v>-0.72150176703494928</v>
      </c>
      <c r="P306" s="25"/>
      <c r="Q306" s="25"/>
      <c r="R306" s="25"/>
      <c r="S306" s="25"/>
      <c r="T306" s="21"/>
      <c r="U306" s="31"/>
      <c r="V306" s="31"/>
      <c r="W306" s="31"/>
      <c r="X306" s="22"/>
      <c r="Y306" s="32"/>
      <c r="Z306" s="22"/>
    </row>
    <row r="307" spans="1:28" s="27" customFormat="1" ht="14.4" x14ac:dyDescent="0.3">
      <c r="A307" s="35" t="s">
        <v>19</v>
      </c>
      <c r="B307" s="35" t="s">
        <v>80</v>
      </c>
      <c r="C307" s="35" t="s">
        <v>156</v>
      </c>
      <c r="D307" s="3">
        <v>3</v>
      </c>
      <c r="E307" s="22">
        <v>412574.17000000004</v>
      </c>
      <c r="F307" s="22">
        <v>369633.6</v>
      </c>
      <c r="G307" s="22">
        <v>534245.23</v>
      </c>
      <c r="L307" s="19"/>
      <c r="M307" s="25">
        <f t="shared" si="43"/>
        <v>0.32889156262798824</v>
      </c>
      <c r="N307" s="25">
        <f t="shared" si="43"/>
        <v>0.26023092525793245</v>
      </c>
      <c r="O307" s="25">
        <f t="shared" si="43"/>
        <v>0.38630903050060539</v>
      </c>
      <c r="P307" s="25"/>
      <c r="Q307" s="25"/>
      <c r="R307" s="25"/>
      <c r="S307" s="25"/>
      <c r="T307" s="21"/>
      <c r="U307" s="31">
        <f t="shared" si="39"/>
        <v>0.32514383946217534</v>
      </c>
      <c r="V307" s="31">
        <f t="shared" si="40"/>
        <v>6.312254927592291E-2</v>
      </c>
      <c r="W307" s="31">
        <f t="shared" si="38"/>
        <v>0.12804116566313389</v>
      </c>
      <c r="X307" s="22">
        <f t="shared" si="36"/>
        <v>3</v>
      </c>
      <c r="Y307" s="32">
        <f>_xlfn.STDEV.P(M307:T307)/SQRT(X307)</f>
        <v>2.9756255092524723E-2</v>
      </c>
      <c r="Z307" s="22"/>
    </row>
    <row r="308" spans="1:28" s="26" customFormat="1" ht="14.4" x14ac:dyDescent="0.3">
      <c r="A308" s="36" t="s">
        <v>19</v>
      </c>
      <c r="B308" s="36" t="s">
        <v>80</v>
      </c>
      <c r="C308" s="36" t="s">
        <v>156</v>
      </c>
      <c r="D308" s="28">
        <v>4</v>
      </c>
      <c r="E308" s="29">
        <v>473886.41</v>
      </c>
      <c r="F308" s="29">
        <v>478983.54</v>
      </c>
      <c r="G308" s="29">
        <v>588846.86</v>
      </c>
      <c r="L308" s="37"/>
      <c r="M308" s="23">
        <f t="shared" si="43"/>
        <v>0.13855165595411911</v>
      </c>
      <c r="N308" s="23">
        <f t="shared" si="43"/>
        <v>0.25915398883724272</v>
      </c>
      <c r="O308" s="23">
        <f t="shared" si="43"/>
        <v>9.7311184090633773E-2</v>
      </c>
      <c r="P308" s="23"/>
      <c r="Q308" s="23"/>
      <c r="R308" s="23"/>
      <c r="S308" s="23"/>
      <c r="T308" s="24"/>
      <c r="U308" s="31">
        <f t="shared" si="39"/>
        <v>0.16500560962733188</v>
      </c>
      <c r="V308" s="31">
        <f t="shared" si="40"/>
        <v>8.4101915024395318E-2</v>
      </c>
      <c r="W308" s="31">
        <f t="shared" si="38"/>
        <v>0.17059683675248655</v>
      </c>
      <c r="X308" s="29">
        <f t="shared" ref="X308:X312" si="44">COUNT(M308:T308)</f>
        <v>3</v>
      </c>
      <c r="Y308" s="33">
        <f>_xlfn.STDEV.P(M308:T308)/SQRT(X308)</f>
        <v>3.9646022949683141E-2</v>
      </c>
      <c r="Z308" s="30">
        <f>AVERAGE(U305:U308)</f>
        <v>0.2450747245447536</v>
      </c>
      <c r="AA308" s="30">
        <f>4.303*AB308</f>
        <v>0.14931900120781022</v>
      </c>
      <c r="AB308" s="30">
        <f>AVERAGE(Y305:Y308)</f>
        <v>3.470113902110393E-2</v>
      </c>
    </row>
    <row r="309" spans="1:28" s="27" customFormat="1" ht="14.4" x14ac:dyDescent="0.3">
      <c r="A309" s="35" t="s">
        <v>19</v>
      </c>
      <c r="B309" s="35" t="s">
        <v>78</v>
      </c>
      <c r="C309" s="35" t="s">
        <v>157</v>
      </c>
      <c r="D309" s="3">
        <v>0</v>
      </c>
      <c r="E309" s="22">
        <v>942529.01</v>
      </c>
      <c r="F309" s="22">
        <v>1012238.6799999999</v>
      </c>
      <c r="G309" s="22">
        <v>969078.09</v>
      </c>
      <c r="L309" s="19"/>
      <c r="M309" s="25"/>
      <c r="N309" s="25"/>
      <c r="O309" s="25"/>
      <c r="P309" s="25"/>
      <c r="Q309" s="25"/>
      <c r="R309" s="25"/>
      <c r="S309" s="25"/>
      <c r="T309" s="21"/>
      <c r="U309" s="31"/>
      <c r="V309" s="31"/>
      <c r="W309" s="31"/>
      <c r="X309" s="22"/>
      <c r="Y309" s="32"/>
      <c r="Z309" s="22"/>
    </row>
    <row r="310" spans="1:28" s="27" customFormat="1" ht="14.4" x14ac:dyDescent="0.3">
      <c r="A310" s="35" t="s">
        <v>19</v>
      </c>
      <c r="B310" s="35" t="s">
        <v>78</v>
      </c>
      <c r="C310" s="35" t="s">
        <v>157</v>
      </c>
      <c r="D310" s="3">
        <v>1</v>
      </c>
      <c r="E310" s="22">
        <v>733106.6399999999</v>
      </c>
      <c r="F310" s="22">
        <v>773883.68</v>
      </c>
      <c r="G310" s="22">
        <v>687269.1399999999</v>
      </c>
      <c r="L310" s="19"/>
      <c r="M310" s="25">
        <f t="shared" si="43"/>
        <v>-0.25127552307343848</v>
      </c>
      <c r="N310" s="25">
        <f t="shared" si="43"/>
        <v>-0.26849809378339629</v>
      </c>
      <c r="O310" s="25">
        <f t="shared" si="43"/>
        <v>-0.34361922009413526</v>
      </c>
      <c r="P310" s="25"/>
      <c r="Q310" s="25"/>
      <c r="R310" s="25"/>
      <c r="S310" s="25"/>
      <c r="T310" s="21"/>
      <c r="U310" s="31"/>
      <c r="V310" s="31"/>
      <c r="W310" s="31"/>
      <c r="X310" s="22"/>
      <c r="Y310" s="32"/>
      <c r="Z310" s="22"/>
    </row>
    <row r="311" spans="1:28" s="27" customFormat="1" ht="14.4" x14ac:dyDescent="0.3">
      <c r="A311" s="35" t="s">
        <v>19</v>
      </c>
      <c r="B311" s="35" t="s">
        <v>78</v>
      </c>
      <c r="C311" s="35" t="s">
        <v>157</v>
      </c>
      <c r="D311" s="3">
        <v>3</v>
      </c>
      <c r="E311" s="22">
        <v>1551067.6600000001</v>
      </c>
      <c r="F311" s="22">
        <v>1695180.76</v>
      </c>
      <c r="G311" s="22">
        <v>1473767.2999999998</v>
      </c>
      <c r="L311" s="19"/>
      <c r="M311" s="25">
        <f t="shared" si="43"/>
        <v>0.37470380503895306</v>
      </c>
      <c r="N311" s="25">
        <f t="shared" si="43"/>
        <v>0.39206153956911738</v>
      </c>
      <c r="O311" s="25">
        <f t="shared" si="43"/>
        <v>0.38142560687973859</v>
      </c>
      <c r="P311" s="25"/>
      <c r="Q311" s="25"/>
      <c r="R311" s="25"/>
      <c r="S311" s="25"/>
      <c r="T311" s="21"/>
      <c r="U311" s="31">
        <f t="shared" si="39"/>
        <v>0.38273031716260303</v>
      </c>
      <c r="V311" s="31">
        <f t="shared" si="40"/>
        <v>8.7521105281282742E-3</v>
      </c>
      <c r="W311" s="31">
        <f t="shared" si="38"/>
        <v>1.7753250571924811E-2</v>
      </c>
      <c r="X311" s="22">
        <f t="shared" si="44"/>
        <v>3</v>
      </c>
      <c r="Y311" s="32">
        <f>_xlfn.STDEV.P(M311:T311)/SQRT(X311)</f>
        <v>4.1257844694224518E-3</v>
      </c>
      <c r="Z311" s="22"/>
    </row>
    <row r="312" spans="1:28" s="26" customFormat="1" ht="14.4" x14ac:dyDescent="0.3">
      <c r="A312" s="36" t="s">
        <v>19</v>
      </c>
      <c r="B312" s="36" t="s">
        <v>78</v>
      </c>
      <c r="C312" s="36" t="s">
        <v>157</v>
      </c>
      <c r="D312" s="28">
        <v>4</v>
      </c>
      <c r="E312" s="29">
        <v>1884177.94</v>
      </c>
      <c r="F312" s="29">
        <v>1932729.02</v>
      </c>
      <c r="G312" s="29">
        <v>1707281.8599999999</v>
      </c>
      <c r="L312" s="37"/>
      <c r="M312" s="23">
        <f t="shared" si="43"/>
        <v>0.19454811296560059</v>
      </c>
      <c r="N312" s="23">
        <f t="shared" si="43"/>
        <v>0.13114362594588691</v>
      </c>
      <c r="O312" s="23">
        <f t="shared" si="43"/>
        <v>0.14708063871300503</v>
      </c>
      <c r="P312" s="23"/>
      <c r="Q312" s="23"/>
      <c r="R312" s="23"/>
      <c r="S312" s="23"/>
      <c r="T312" s="24"/>
      <c r="U312" s="31">
        <f t="shared" si="39"/>
        <v>0.15759079254149752</v>
      </c>
      <c r="V312" s="31">
        <f t="shared" si="40"/>
        <v>3.2983022051992127E-2</v>
      </c>
      <c r="W312" s="31">
        <f t="shared" si="38"/>
        <v>6.6904531567149317E-2</v>
      </c>
      <c r="X312" s="29">
        <f t="shared" si="44"/>
        <v>3</v>
      </c>
      <c r="Y312" s="33">
        <f>_xlfn.STDEV.P(M312:T312)/SQRT(X312)</f>
        <v>1.5548345704659381E-2</v>
      </c>
      <c r="Z312" s="30">
        <f>AVERAGE(U309:U312)</f>
        <v>0.27016055485205026</v>
      </c>
      <c r="AA312" s="30">
        <f>4.303*AB312</f>
        <v>4.2328891069537064E-2</v>
      </c>
      <c r="AB312" s="30">
        <f>AVERAGE(Y309:Y312)</f>
        <v>9.8370650870409169E-3</v>
      </c>
    </row>
    <row r="313" spans="1:28" s="27" customFormat="1" x14ac:dyDescent="0.3">
      <c r="A313" s="52" t="s">
        <v>72</v>
      </c>
      <c r="B313" s="52"/>
      <c r="C313" s="35"/>
      <c r="D313" s="63">
        <v>1</v>
      </c>
      <c r="E313" s="64">
        <v>209940.4</v>
      </c>
      <c r="F313" s="64">
        <v>203563.7</v>
      </c>
      <c r="G313" s="64">
        <v>226781.4</v>
      </c>
      <c r="H313" s="64">
        <v>228416.5</v>
      </c>
      <c r="I313" s="64">
        <v>222039.8</v>
      </c>
      <c r="J313" s="64">
        <v>203563.7</v>
      </c>
      <c r="K313" s="64">
        <v>265859.09999999998</v>
      </c>
      <c r="L313" s="65">
        <v>230705.6</v>
      </c>
      <c r="M313" s="25"/>
      <c r="N313" s="25"/>
      <c r="O313" s="25"/>
      <c r="P313" s="25"/>
      <c r="Q313" s="25"/>
      <c r="R313" s="25"/>
      <c r="S313" s="25"/>
      <c r="T313" s="21"/>
      <c r="U313" s="31"/>
      <c r="V313" s="31"/>
      <c r="W313" s="31"/>
      <c r="X313" s="22"/>
      <c r="Y313" s="32"/>
    </row>
    <row r="314" spans="1:28" s="27" customFormat="1" x14ac:dyDescent="0.3">
      <c r="A314" s="52" t="s">
        <v>72</v>
      </c>
      <c r="B314" s="52"/>
      <c r="C314" s="35"/>
      <c r="D314" s="66">
        <v>4</v>
      </c>
      <c r="E314" s="64">
        <v>823411.19999999995</v>
      </c>
      <c r="F314" s="64">
        <v>879002.9</v>
      </c>
      <c r="G314" s="64">
        <v>938191.7</v>
      </c>
      <c r="H314" s="64">
        <v>883417.5</v>
      </c>
      <c r="I314" s="64">
        <v>874097.7</v>
      </c>
      <c r="J314" s="64">
        <v>979067.9</v>
      </c>
      <c r="K314" s="64">
        <v>976942.4</v>
      </c>
      <c r="L314" s="65">
        <v>990186.3</v>
      </c>
      <c r="M314" s="25">
        <f t="shared" si="43"/>
        <v>0.45554401015621987</v>
      </c>
      <c r="N314" s="25">
        <f t="shared" si="43"/>
        <v>0.48760307295630118</v>
      </c>
      <c r="O314" s="25">
        <f t="shared" si="43"/>
        <v>0.47332258040630454</v>
      </c>
      <c r="P314" s="25">
        <f>(LN(H314)-LN(H313))/($D314-$D313)</f>
        <v>0.45087573064602537</v>
      </c>
      <c r="Q314" s="25">
        <f t="shared" ref="Q314:T318" si="45">(LN(I314)-LN(I313))/($D314-$D313)</f>
        <v>0.45677850307404871</v>
      </c>
      <c r="R314" s="25">
        <f t="shared" si="45"/>
        <v>0.52354067286573291</v>
      </c>
      <c r="S314" s="25">
        <f t="shared" si="45"/>
        <v>0.43382040837457403</v>
      </c>
      <c r="T314" s="21">
        <f t="shared" si="45"/>
        <v>0.48558355613629622</v>
      </c>
      <c r="U314" s="31">
        <f>AVERAGE(M314:T314)</f>
        <v>0.47088356682693788</v>
      </c>
      <c r="V314" s="31">
        <f t="shared" si="40"/>
        <v>1.6061307207215225E-2</v>
      </c>
      <c r="W314" s="31">
        <f>2.365*Y314</f>
        <v>2.1889423757410532E-2</v>
      </c>
      <c r="X314" s="22">
        <f>COUNT(M314:T314)</f>
        <v>8</v>
      </c>
      <c r="Y314" s="32">
        <f>_xlfn.STDEV.P(M314:T314)/SQRT(X314)</f>
        <v>9.2555702991165036E-3</v>
      </c>
      <c r="Z314" s="31">
        <f>U314</f>
        <v>0.47088356682693788</v>
      </c>
      <c r="AA314" s="31">
        <f>W314</f>
        <v>2.1889423757410532E-2</v>
      </c>
      <c r="AB314" s="31">
        <f>Y314</f>
        <v>9.2555702991165036E-3</v>
      </c>
    </row>
    <row r="315" spans="1:28" s="27" customFormat="1" x14ac:dyDescent="0.3">
      <c r="A315" s="52" t="s">
        <v>72</v>
      </c>
      <c r="B315" s="52"/>
      <c r="C315" s="35"/>
      <c r="D315" s="63">
        <v>5</v>
      </c>
      <c r="E315" s="64">
        <v>1890445</v>
      </c>
      <c r="F315" s="64">
        <v>1938679</v>
      </c>
      <c r="G315" s="64">
        <v>1953231</v>
      </c>
      <c r="H315" s="64">
        <v>1858071</v>
      </c>
      <c r="I315" s="64">
        <v>1890281</v>
      </c>
      <c r="J315" s="64">
        <v>2019614</v>
      </c>
      <c r="K315" s="64">
        <v>1874748</v>
      </c>
      <c r="L315" s="65">
        <v>2154505</v>
      </c>
      <c r="M315" s="25">
        <f t="shared" si="43"/>
        <v>0.83111181869442419</v>
      </c>
      <c r="N315" s="25">
        <f t="shared" si="43"/>
        <v>0.79097389540229379</v>
      </c>
      <c r="O315" s="25">
        <f t="shared" si="43"/>
        <v>0.7332859043246458</v>
      </c>
      <c r="P315" s="25">
        <f t="shared" si="43"/>
        <v>0.74349622298419327</v>
      </c>
      <c r="Q315" s="25">
        <f t="shared" si="45"/>
        <v>0.77128861994590459</v>
      </c>
      <c r="R315" s="25">
        <f t="shared" si="45"/>
        <v>0.72406068641481802</v>
      </c>
      <c r="S315" s="25">
        <f t="shared" si="45"/>
        <v>0.65180183505492906</v>
      </c>
      <c r="T315" s="25">
        <f t="shared" si="45"/>
        <v>0.77742317053442633</v>
      </c>
      <c r="U315" s="31">
        <f>AVERAGE(M315:T315)</f>
        <v>0.75293026916945438</v>
      </c>
      <c r="V315" s="31">
        <f t="shared" si="40"/>
        <v>4.9174632218694073E-2</v>
      </c>
      <c r="W315" s="31">
        <f t="shared" ref="W315:W316" si="46">2.365*Y315</f>
        <v>4.1841036351959127E-2</v>
      </c>
      <c r="X315" s="22">
        <f>COUNT(M315:T315)</f>
        <v>8</v>
      </c>
      <c r="Y315" s="32">
        <f>_xlfn.STDEV.P(M315:T315)/SQRT(X315)</f>
        <v>1.7691770127678277E-2</v>
      </c>
      <c r="Z315" s="31">
        <f>AVERAGE(U314:U315)</f>
        <v>0.61190691799819619</v>
      </c>
      <c r="AA315" s="31">
        <f>AVERAGE(W314:W315)</f>
        <v>3.1865230054684827E-2</v>
      </c>
      <c r="AB315" s="31">
        <f>AVERAGE(Y314:Y315)</f>
        <v>1.347367021339739E-2</v>
      </c>
    </row>
    <row r="316" spans="1:28" s="27" customFormat="1" x14ac:dyDescent="0.3">
      <c r="A316" s="52" t="s">
        <v>72</v>
      </c>
      <c r="B316" s="52"/>
      <c r="C316" s="35"/>
      <c r="D316" s="63">
        <v>6</v>
      </c>
      <c r="E316" s="64">
        <v>1996233</v>
      </c>
      <c r="F316" s="64">
        <v>2262582</v>
      </c>
      <c r="G316" s="64">
        <v>2211896</v>
      </c>
      <c r="H316" s="64">
        <v>2316048</v>
      </c>
      <c r="I316" s="64">
        <v>2218926</v>
      </c>
      <c r="J316" s="64">
        <v>2129162</v>
      </c>
      <c r="K316" s="64">
        <v>2357252</v>
      </c>
      <c r="L316" s="65">
        <v>2420365</v>
      </c>
      <c r="M316" s="25">
        <f t="shared" si="43"/>
        <v>5.4449653450323154E-2</v>
      </c>
      <c r="N316" s="25">
        <f t="shared" si="43"/>
        <v>0.1544998257255692</v>
      </c>
      <c r="O316" s="25">
        <f t="shared" si="43"/>
        <v>0.12436514180996738</v>
      </c>
      <c r="P316" s="25">
        <f t="shared" si="43"/>
        <v>0.22032343209063754</v>
      </c>
      <c r="Q316" s="25">
        <f t="shared" si="45"/>
        <v>0.16029779977041159</v>
      </c>
      <c r="R316" s="25">
        <f t="shared" si="45"/>
        <v>5.2822071034137608E-2</v>
      </c>
      <c r="S316" s="25">
        <f>(LN(K316)-LN(K315))/($D316-$D315)</f>
        <v>0.22902228341968822</v>
      </c>
      <c r="T316" s="21">
        <f t="shared" si="45"/>
        <v>0.11635735644658141</v>
      </c>
      <c r="U316" s="31">
        <f>AVERAGE(M316:T316)</f>
        <v>0.13901719546841451</v>
      </c>
      <c r="V316" s="31">
        <f t="shared" si="40"/>
        <v>5.1326263029705672E-2</v>
      </c>
      <c r="W316" s="31">
        <f t="shared" si="46"/>
        <v>5.1809169424758536E-2</v>
      </c>
      <c r="X316" s="22">
        <f>COUNT(M316:T316)</f>
        <v>8</v>
      </c>
      <c r="Y316" s="32">
        <f>_xlfn.STDEV.P(M316:T316)/SQRT(X316)</f>
        <v>2.1906625549580776E-2</v>
      </c>
      <c r="Z316" s="30"/>
      <c r="AA316" s="30"/>
      <c r="AB316" s="30"/>
    </row>
    <row r="317" spans="1:28" s="27" customFormat="1" x14ac:dyDescent="0.3">
      <c r="A317" s="52" t="s">
        <v>72</v>
      </c>
      <c r="B317" s="52"/>
      <c r="C317" s="35"/>
      <c r="D317" s="63">
        <v>7</v>
      </c>
      <c r="E317" s="64">
        <v>3058034</v>
      </c>
      <c r="F317" s="64">
        <v>3066863</v>
      </c>
      <c r="G317" s="64">
        <v>3000644</v>
      </c>
      <c r="H317" s="64">
        <v>3084358</v>
      </c>
      <c r="I317" s="64">
        <v>2980860</v>
      </c>
      <c r="J317" s="64">
        <v>3087955</v>
      </c>
      <c r="K317" s="64">
        <v>3102671</v>
      </c>
      <c r="L317" s="65">
        <v>3267647</v>
      </c>
      <c r="M317" s="25">
        <f t="shared" si="43"/>
        <v>0.4265103212797019</v>
      </c>
      <c r="N317" s="25">
        <f t="shared" si="43"/>
        <v>0.30414857604760925</v>
      </c>
      <c r="O317" s="25">
        <f t="shared" si="43"/>
        <v>0.3049768660172596</v>
      </c>
      <c r="P317" s="25">
        <f t="shared" si="43"/>
        <v>0.286481247088469</v>
      </c>
      <c r="Q317" s="25">
        <f t="shared" si="45"/>
        <v>0.29518855444780812</v>
      </c>
      <c r="R317" s="25">
        <f t="shared" si="45"/>
        <v>0.37178058443899964</v>
      </c>
      <c r="S317" s="25">
        <f t="shared" si="45"/>
        <v>0.27476681960943239</v>
      </c>
      <c r="T317" s="21">
        <f t="shared" si="45"/>
        <v>0.30015179878591169</v>
      </c>
      <c r="U317" s="31"/>
      <c r="V317" s="31"/>
      <c r="W317" s="31"/>
      <c r="X317" s="22">
        <f>COUNT(M317:T317)</f>
        <v>8</v>
      </c>
      <c r="Y317" s="32">
        <f>_xlfn.STDEV.P(M317:T317)/SQRT(X317)</f>
        <v>1.7084231223644643E-2</v>
      </c>
      <c r="Z317" s="22"/>
    </row>
    <row r="318" spans="1:28" s="26" customFormat="1" x14ac:dyDescent="0.3">
      <c r="A318" s="67" t="s">
        <v>72</v>
      </c>
      <c r="B318" s="67"/>
      <c r="C318" s="36"/>
      <c r="D318" s="68">
        <v>8</v>
      </c>
      <c r="E318" s="69">
        <v>3524023</v>
      </c>
      <c r="F318" s="69">
        <v>3586482</v>
      </c>
      <c r="G318" s="69">
        <v>3883407</v>
      </c>
      <c r="H318" s="69">
        <v>3929843</v>
      </c>
      <c r="I318" s="69">
        <v>4002112</v>
      </c>
      <c r="J318" s="69">
        <v>4204041</v>
      </c>
      <c r="K318" s="69">
        <v>4442267</v>
      </c>
      <c r="L318" s="70">
        <v>4546093</v>
      </c>
      <c r="M318" s="23">
        <f t="shared" ref="M318:P318" si="47">(LN(E318)-LN(E317))/($D318-$D317)</f>
        <v>0.14183100890378242</v>
      </c>
      <c r="N318" s="23">
        <f t="shared" si="47"/>
        <v>0.15651656267447045</v>
      </c>
      <c r="O318" s="23">
        <f t="shared" si="47"/>
        <v>0.25788592882357086</v>
      </c>
      <c r="P318" s="23">
        <f t="shared" si="47"/>
        <v>0.2422559440007177</v>
      </c>
      <c r="Q318" s="23">
        <f t="shared" si="45"/>
        <v>0.29461037228985454</v>
      </c>
      <c r="R318" s="23">
        <f t="shared" si="45"/>
        <v>0.30853714606621452</v>
      </c>
      <c r="S318" s="23">
        <f t="shared" si="45"/>
        <v>0.35890147830624564</v>
      </c>
      <c r="T318" s="24">
        <f>(LN(L318)-LN(L317))/($D318-$D317)</f>
        <v>0.33019802873857174</v>
      </c>
      <c r="U318" s="30"/>
      <c r="V318" s="30"/>
      <c r="W318" s="31"/>
      <c r="X318" s="29">
        <f>COUNT(M318:T318)</f>
        <v>8</v>
      </c>
      <c r="Y318" s="33">
        <f>_xlfn.STDEV.P(M318:T318)/SQRT(X318)</f>
        <v>2.5992980474575669E-2</v>
      </c>
      <c r="Z318" s="29"/>
      <c r="AA318" s="23"/>
      <c r="AB318" s="23"/>
    </row>
    <row r="319" spans="1:28" x14ac:dyDescent="0.3">
      <c r="D319" s="27"/>
      <c r="E319" s="27"/>
      <c r="F319" s="27"/>
      <c r="G319" s="27"/>
      <c r="H319" s="27"/>
    </row>
    <row r="320" spans="1:28" x14ac:dyDescent="0.3">
      <c r="D320" s="27"/>
      <c r="E320" s="27"/>
      <c r="F320" s="27"/>
      <c r="G320" s="27"/>
      <c r="H320" s="27"/>
    </row>
  </sheetData>
  <mergeCells count="4">
    <mergeCell ref="E1:L1"/>
    <mergeCell ref="M1:T1"/>
    <mergeCell ref="U1:Y1"/>
    <mergeCell ref="Z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Algal concentrations</vt:lpstr>
      <vt:lpstr>pH values</vt:lpstr>
      <vt:lpstr>GR daily (excl d0)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vmr505</dc:creator>
  <cp:lastModifiedBy>Windows User</cp:lastModifiedBy>
  <dcterms:created xsi:type="dcterms:W3CDTF">2018-01-15T15:04:24Z</dcterms:created>
  <dcterms:modified xsi:type="dcterms:W3CDTF">2019-02-04T19:21:05Z</dcterms:modified>
</cp:coreProperties>
</file>